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james/Documents/research/"/>
    </mc:Choice>
  </mc:AlternateContent>
  <xr:revisionPtr revIDLastSave="0" documentId="13_ncr:1_{7BAE3F9A-C1C9-AB4A-A3A1-C5F8CC683F94}" xr6:coauthVersionLast="47" xr6:coauthVersionMax="47" xr10:uidLastSave="{00000000-0000-0000-0000-000000000000}"/>
  <bookViews>
    <workbookView xWindow="0" yWindow="760" windowWidth="30240" windowHeight="17920" activeTab="3" xr2:uid="{5B6987C7-F022-4A2C-890B-66FBC161B7CF}"/>
  </bookViews>
  <sheets>
    <sheet name="Wind Turbine" sheetId="2" r:id="rId1"/>
    <sheet name="Wind Turbine (Final)" sheetId="4" r:id="rId2"/>
    <sheet name="Short-term Testing" sheetId="5" r:id="rId3"/>
    <sheet name="Sheet1" sheetId="6" r:id="rId4"/>
    <sheet name="Box Contents and Value Estimate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N110" i="4" l="1"/>
  <c r="O133" i="4"/>
  <c r="L45" i="4"/>
  <c r="P51" i="4"/>
  <c r="H75" i="4"/>
  <c r="M43" i="4"/>
  <c r="K43" i="4"/>
  <c r="O40" i="4"/>
  <c r="M40" i="4"/>
  <c r="K40" i="4"/>
  <c r="F32" i="4"/>
  <c r="E30" i="4"/>
  <c r="E31" i="4" s="1"/>
  <c r="I32" i="4"/>
  <c r="J32" i="4" s="1"/>
  <c r="D18" i="4"/>
  <c r="D16" i="4"/>
  <c r="D15" i="4"/>
  <c r="F15" i="4" s="1"/>
  <c r="B27" i="4"/>
  <c r="F25" i="4"/>
  <c r="D26" i="4" s="1"/>
  <c r="B23" i="4"/>
  <c r="F20" i="4"/>
  <c r="D21" i="4" s="1"/>
  <c r="E20" i="4"/>
  <c r="F17" i="4"/>
  <c r="E17" i="4" s="1"/>
  <c r="E10" i="4"/>
  <c r="F10" i="4" s="1"/>
  <c r="G11" i="4" s="1"/>
  <c r="E7" i="4"/>
  <c r="F7" i="4" s="1"/>
  <c r="E6" i="4"/>
  <c r="F6" i="4" s="1"/>
  <c r="E5" i="4"/>
  <c r="F5" i="4" s="1"/>
  <c r="E4" i="4"/>
  <c r="F4" i="4" s="1"/>
  <c r="E3" i="4"/>
  <c r="F3" i="4" s="1"/>
  <c r="K2" i="3"/>
  <c r="L2" i="3"/>
  <c r="K3" i="3"/>
  <c r="L3" i="3"/>
  <c r="K4" i="3"/>
  <c r="L4" i="3"/>
  <c r="K5" i="3"/>
  <c r="L5" i="3"/>
  <c r="K6" i="3"/>
  <c r="L6" i="3"/>
  <c r="K7" i="3"/>
  <c r="L7" i="3"/>
  <c r="K8" i="3"/>
  <c r="L8" i="3"/>
  <c r="K9" i="3"/>
  <c r="L9" i="3"/>
  <c r="K10" i="3"/>
  <c r="L10" i="3"/>
  <c r="K11" i="3"/>
  <c r="L11" i="3"/>
  <c r="J11" i="3"/>
  <c r="J10" i="3"/>
  <c r="J9" i="3"/>
  <c r="J8" i="3"/>
  <c r="J7" i="3"/>
  <c r="J6" i="3"/>
  <c r="J5" i="3"/>
  <c r="J4" i="3"/>
  <c r="J3" i="3"/>
  <c r="J2" i="3"/>
  <c r="E20" i="3"/>
  <c r="E19" i="3"/>
  <c r="E16" i="3"/>
  <c r="E15" i="3"/>
  <c r="E14" i="3"/>
  <c r="E13" i="3"/>
  <c r="E11" i="3"/>
  <c r="E10" i="3"/>
  <c r="E6" i="3"/>
  <c r="E2" i="3"/>
  <c r="D5" i="3"/>
  <c r="D4" i="3"/>
  <c r="D3" i="3"/>
  <c r="D2" i="3"/>
  <c r="D6" i="3"/>
  <c r="D20" i="3"/>
  <c r="F26" i="2"/>
  <c r="F25" i="2"/>
  <c r="E25" i="2"/>
  <c r="B23" i="2"/>
  <c r="E6" i="2"/>
  <c r="F6" i="2" s="1"/>
  <c r="J14" i="2"/>
  <c r="K14" i="2" s="1"/>
  <c r="E5" i="2"/>
  <c r="F5" i="2" s="1"/>
  <c r="E10" i="2"/>
  <c r="F10" i="2" s="1"/>
  <c r="G11" i="2" s="1"/>
  <c r="F15" i="2"/>
  <c r="E15" i="2" s="1"/>
  <c r="N43" i="4" l="1"/>
  <c r="P40" i="4"/>
  <c r="Q43" i="4" s="1"/>
  <c r="F30" i="4"/>
  <c r="G32" i="4"/>
  <c r="H32" i="4" s="1"/>
  <c r="I33" i="4" s="1"/>
  <c r="H33" i="4"/>
  <c r="G33" i="4"/>
  <c r="F33" i="4"/>
  <c r="F8" i="4"/>
  <c r="J14" i="4"/>
  <c r="K14" i="4" s="1"/>
  <c r="F18" i="4"/>
  <c r="D19" i="4" s="1"/>
  <c r="F21" i="4"/>
  <c r="D22" i="4" s="1"/>
  <c r="F16" i="4"/>
  <c r="E16" i="4" s="1"/>
  <c r="F26" i="4"/>
  <c r="E26" i="4" s="1"/>
  <c r="E25" i="4"/>
  <c r="E15" i="4"/>
  <c r="D26" i="2"/>
  <c r="D16" i="2"/>
  <c r="F16" i="2" s="1"/>
  <c r="E16" i="2" s="1"/>
  <c r="E18" i="4" l="1"/>
  <c r="F31" i="4"/>
  <c r="G30" i="4"/>
  <c r="E21" i="4"/>
  <c r="F22" i="4"/>
  <c r="E22" i="4" s="1"/>
  <c r="F19" i="4"/>
  <c r="E19" i="4" s="1"/>
  <c r="E4" i="2"/>
  <c r="F4" i="2" s="1"/>
  <c r="H30" i="4" l="1"/>
  <c r="G31" i="4"/>
  <c r="E26" i="2"/>
  <c r="E7" i="2"/>
  <c r="F7" i="2" s="1"/>
  <c r="E3" i="2"/>
  <c r="F3" i="2" s="1"/>
  <c r="F8" i="2" s="1"/>
  <c r="H31" i="4" l="1"/>
  <c r="I30" i="4"/>
  <c r="F17" i="2"/>
  <c r="E17" i="2" s="1"/>
  <c r="I31" i="4" l="1"/>
  <c r="J30" i="4"/>
  <c r="D18" i="2"/>
  <c r="F18" i="2" s="1"/>
  <c r="D19" i="2" s="1"/>
  <c r="B27" i="2"/>
  <c r="E18" i="2" l="1"/>
  <c r="F19" i="2"/>
  <c r="F20" i="2" s="1"/>
  <c r="E20" i="2" l="1"/>
  <c r="D21" i="2"/>
  <c r="E19" i="2"/>
  <c r="F21" i="2" l="1"/>
  <c r="E21" i="2" l="1"/>
  <c r="D22" i="2"/>
  <c r="F22" i="2" s="1"/>
  <c r="E22" i="2" s="1"/>
</calcChain>
</file>

<file path=xl/sharedStrings.xml><?xml version="1.0" encoding="utf-8"?>
<sst xmlns="http://schemas.openxmlformats.org/spreadsheetml/2006/main" count="992" uniqueCount="444">
  <si>
    <t>section</t>
    <phoneticPr fontId="3" type="noConversion"/>
  </si>
  <si>
    <t>number</t>
    <phoneticPr fontId="3" type="noConversion"/>
  </si>
  <si>
    <t>trench</t>
    <phoneticPr fontId="3" type="noConversion"/>
  </si>
  <si>
    <t>length, m</t>
    <phoneticPr fontId="3" type="noConversion"/>
  </si>
  <si>
    <t>total</t>
    <phoneticPr fontId="3" type="noConversion"/>
  </si>
  <si>
    <t>subtotal</t>
    <phoneticPr fontId="3" type="noConversion"/>
  </si>
  <si>
    <t>label</t>
    <phoneticPr fontId="3" type="noConversion"/>
  </si>
  <si>
    <t>start</t>
    <phoneticPr fontId="3" type="noConversion"/>
  </si>
  <si>
    <t>middle</t>
    <phoneticPr fontId="3" type="noConversion"/>
  </si>
  <si>
    <t>end</t>
    <phoneticPr fontId="3" type="noConversion"/>
  </si>
  <si>
    <t>segment 1</t>
    <phoneticPr fontId="3" type="noConversion"/>
  </si>
  <si>
    <t>Strain</t>
  </si>
  <si>
    <t>Temperature</t>
  </si>
  <si>
    <t>extra, m</t>
  </si>
  <si>
    <t>length each, m</t>
  </si>
  <si>
    <t>segment 6</t>
  </si>
  <si>
    <t>segment 2</t>
  </si>
  <si>
    <t>segment 3</t>
  </si>
  <si>
    <t>segment 4</t>
  </si>
  <si>
    <t>segment 5</t>
  </si>
  <si>
    <t>Cable segment</t>
  </si>
  <si>
    <t>total</t>
  </si>
  <si>
    <t>Diameter of tower: 4.27m</t>
  </si>
  <si>
    <t>Circumference of tower: 13.4 meters</t>
  </si>
  <si>
    <t>Axial</t>
  </si>
  <si>
    <t>Circumferential Loops (DAS, DSS)</t>
  </si>
  <si>
    <t>Circumferential Loop 1 (Luna)</t>
  </si>
  <si>
    <t>Circumferential Loop 2 (Luna)</t>
  </si>
  <si>
    <t>segment 7</t>
  </si>
  <si>
    <t>segment 8</t>
  </si>
  <si>
    <t>Box</t>
  </si>
  <si>
    <t>Quantity</t>
  </si>
  <si>
    <t>Item</t>
  </si>
  <si>
    <t>286 m strain cable (red tape in the middle)</t>
  </si>
  <si>
    <t>96 m strain cable (green tape at the end)</t>
  </si>
  <si>
    <t>120 m strain cable (blue tape at the end)</t>
  </si>
  <si>
    <t>326 m strain cable (red tape at the end and middle)</t>
  </si>
  <si>
    <t>Alicia</t>
  </si>
  <si>
    <t>Patch Cables in bag</t>
  </si>
  <si>
    <t>Patch cables fcapc e2000, and LC APC – only one e2000 – can either splice directly onto sensor cable and plug into ODH3 OR other use patch cord cables splice to FC then use FC to e2000 connector and then to e2000 – best option e2000 diamond one (ALL IN ALICIA BOX)</t>
  </si>
  <si>
    <t>FBG Cables</t>
  </si>
  <si>
    <t>Work station for DAS &amp; DSS</t>
  </si>
  <si>
    <t>Monitor for DAS &amp; DSS</t>
  </si>
  <si>
    <t>Luna box (Smaller, remote module and extension cords)</t>
  </si>
  <si>
    <t>Luna box (Bigger, Luna)</t>
  </si>
  <si>
    <t>FBG Analyzer</t>
  </si>
  <si>
    <t>Box of clamps</t>
  </si>
  <si>
    <t>UPS</t>
  </si>
  <si>
    <t>462 meters of temperature cable on a spool</t>
  </si>
  <si>
    <t>FO switch</t>
  </si>
  <si>
    <t>Misc supplies from Home depot</t>
  </si>
  <si>
    <t>Value Total</t>
  </si>
  <si>
    <t>Value Estimate</t>
  </si>
  <si>
    <t>Weight (lb)</t>
  </si>
  <si>
    <t>Dimensions (Inches)</t>
  </si>
  <si>
    <t>27x16.25x17</t>
  </si>
  <si>
    <t>24.25x20.5x22.25</t>
  </si>
  <si>
    <t>24x14.5x28.5</t>
  </si>
  <si>
    <t>16" Height, 30" Diameter (Cylinder)</t>
  </si>
  <si>
    <t>Value Estimate (USD)</t>
  </si>
  <si>
    <t>Item Number</t>
  </si>
  <si>
    <t>20x17x21</t>
  </si>
  <si>
    <t>13x22x30</t>
  </si>
  <si>
    <t>8x22x16</t>
  </si>
  <si>
    <t>Reused for DAS circumferential loops at B06</t>
  </si>
  <si>
    <t>cut 28 off at each end</t>
  </si>
  <si>
    <t>Reused for DAS circumferential loops at B06, cut down to 170 meters</t>
  </si>
  <si>
    <t xml:space="preserve">Segment 6 Luna: </t>
  </si>
  <si>
    <t>Start Top Loop</t>
  </si>
  <si>
    <t>End Top Loop</t>
  </si>
  <si>
    <t>Start Bottom Loop</t>
  </si>
  <si>
    <t>End Bottom Loop</t>
  </si>
  <si>
    <t>End</t>
  </si>
  <si>
    <t>Bottom</t>
  </si>
  <si>
    <t>Segment 4 Das:</t>
  </si>
  <si>
    <t>TOT LENGTH</t>
  </si>
  <si>
    <t>segment 9 (Extra from segment 4)</t>
  </si>
  <si>
    <t>start</t>
  </si>
  <si>
    <t>middle</t>
  </si>
  <si>
    <t>end</t>
  </si>
  <si>
    <t>5385 is inside the shed</t>
  </si>
  <si>
    <t>Cables go from 4-&gt;3-&gt;2-&gt;1-&gt;Shed</t>
  </si>
  <si>
    <t>Strain:</t>
  </si>
  <si>
    <t>Cable splice from 3-&gt;2</t>
  </si>
  <si>
    <t>5187m (Cable  2 cut)</t>
  </si>
  <si>
    <t>4906m (Cable 3 cut)</t>
  </si>
  <si>
    <t>Cable splice from 4-&gt;Circumferential DAS</t>
  </si>
  <si>
    <t>Estimate (+-1m) of EPOXIED LENGTH OF CABLE)</t>
  </si>
  <si>
    <t>~0.25m extra</t>
  </si>
  <si>
    <t>Cable 1: From 5343m to (Midpoint -2m): 5246m</t>
  </si>
  <si>
    <t>Cable 2: From (Midpoint -2m): 5242m to 5191m</t>
  </si>
  <si>
    <t>Cable 3: From to XXX (Midpoint -2m):</t>
  </si>
  <si>
    <t>Strain Cable</t>
  </si>
  <si>
    <t>Temperature Cable</t>
  </si>
  <si>
    <t>Cable 1:</t>
  </si>
  <si>
    <t>Cable 2:</t>
  </si>
  <si>
    <t>Cable 3:</t>
  </si>
  <si>
    <t>Cable 4:</t>
  </si>
  <si>
    <t>36m (Cable 3 cut)</t>
  </si>
  <si>
    <t>250m (Cable 2 cut)</t>
  </si>
  <si>
    <t>From: 406m to (Midpoint -2m):</t>
  </si>
  <si>
    <t>From: (Midpoint -2m): XXX to 253m</t>
  </si>
  <si>
    <t>From: 40m to (Midpoint -2m):</t>
  </si>
  <si>
    <t>From: (Midpoint -2m): XXX to 190m</t>
  </si>
  <si>
    <t>412m (Cable 1 termination)</t>
  </si>
  <si>
    <t>Circumferential DAS</t>
  </si>
  <si>
    <t>Bottom loop:</t>
  </si>
  <si>
    <t>Circumferential Luna (Notes on any differences in start and end points in regard to the markers that we set on the cable itself)</t>
  </si>
  <si>
    <t>Top loop:</t>
  </si>
  <si>
    <t xml:space="preserve">Top loop: </t>
  </si>
  <si>
    <t>LUNA: 2.5 Hz</t>
  </si>
  <si>
    <t>Cable 4: From (Midpoint -2m): XXXX to XXXX</t>
  </si>
  <si>
    <t>5067m (Cable 4 cut)</t>
  </si>
  <si>
    <t>1687m (DAS circumferential (top flange to bottom) cut)</t>
  </si>
  <si>
    <t>CABLE RUN</t>
  </si>
  <si>
    <t>Cables 1 &amp; 2</t>
  </si>
  <si>
    <t>Cables 3 &amp; 4</t>
  </si>
  <si>
    <t>Circumferential Loop</t>
  </si>
  <si>
    <t>TOP FLANGE</t>
  </si>
  <si>
    <t>5 inches longer than expected at the top (subtract 3 feet from where the loop ends)</t>
  </si>
  <si>
    <t>3 ft longer than expected! (~1m)</t>
  </si>
  <si>
    <t>Temperature:</t>
  </si>
  <si>
    <t>Strain &amp; Temperature:</t>
  </si>
  <si>
    <t>Circumferential DAS -&gt; Temperature Cable 4</t>
  </si>
  <si>
    <t>1813m (Circumferential DAS cut)</t>
  </si>
  <si>
    <t>198m (Temperature Cable 4 cut)</t>
  </si>
  <si>
    <t>TOTAL RUN</t>
  </si>
  <si>
    <t>BOTTOM FLANGE</t>
  </si>
  <si>
    <t>DAS: 8 meter resolution, 7 meter gauge length</t>
  </si>
  <si>
    <t>~640</t>
  </si>
  <si>
    <t>(ACTUAL 812.2m 11-06-23)</t>
  </si>
  <si>
    <t>(ACTUAL 488.4m 11-06-23)</t>
  </si>
  <si>
    <t>(ACTUAL 650.2m 11-06-23)</t>
  </si>
  <si>
    <t>CSU:</t>
  </si>
  <si>
    <t>(Note: Added patch cord, so add 1.5m - 2m to all ACTUAL 11-06-23)</t>
  </si>
  <si>
    <t>Das bottom circle channel</t>
  </si>
  <si>
    <t>Das top circle channel:</t>
  </si>
  <si>
    <t>With new patch cord, 11/06/23</t>
  </si>
  <si>
    <t>Luna top circle channel:</t>
  </si>
  <si>
    <t>Luna bottom circle channel:</t>
  </si>
  <si>
    <t>Das bottom circle channel:</t>
  </si>
  <si>
    <t>OR</t>
  </si>
  <si>
    <t xml:space="preserve">OR </t>
  </si>
  <si>
    <t>Winds</t>
  </si>
  <si>
    <t>Southwest -&gt; Northeast, 5 - 7 m/s</t>
  </si>
  <si>
    <t>Alicia Start</t>
  </si>
  <si>
    <t>Stage</t>
  </si>
  <si>
    <t>No Bolts Loose</t>
  </si>
  <si>
    <t>Analyzers Used</t>
  </si>
  <si>
    <t>ODH 3</t>
  </si>
  <si>
    <t>Luna</t>
  </si>
  <si>
    <t>File name</t>
  </si>
  <si>
    <t>recording_2023-11-07T11_19_31-0600</t>
  </si>
  <si>
    <t>timestamp</t>
  </si>
  <si>
    <t>Test_11-07-23_Nobolts</t>
  </si>
  <si>
    <t>End Operation</t>
  </si>
  <si>
    <t>Begin Time</t>
  </si>
  <si>
    <t>End Time</t>
  </si>
  <si>
    <t>Turbine in normal operation</t>
  </si>
  <si>
    <t>timestamp_normal_operation</t>
  </si>
  <si>
    <t>Test_11-07-23_Nobolts_idle</t>
  </si>
  <si>
    <t>Switch from Operation to Idle</t>
  </si>
  <si>
    <t>(From still to operation, ~20 minutes)</t>
  </si>
  <si>
    <t>During operation: 11.90 rpm, wind: 10 minute avg 5.1, at the end was 6.7 m/s, generating 280 kw/hour</t>
  </si>
  <si>
    <t>recording_2023-11-07T11_52_48-0600</t>
  </si>
  <si>
    <t>11:56:00 AM, free vibration?</t>
  </si>
  <si>
    <t>Brake Test</t>
  </si>
  <si>
    <t>(From idling to braking)</t>
  </si>
  <si>
    <t>Hammer Test</t>
  </si>
  <si>
    <t>Octavio going up the turbine, maybe some vibrations from rope assist</t>
  </si>
  <si>
    <t>Switch to idling, Blades pitched to 65 degrees, RPM = ~pretty slow</t>
  </si>
  <si>
    <t>timestamp_idle</t>
  </si>
  <si>
    <t>recording_2023-11-07T</t>
  </si>
  <si>
    <t>Test_11-07-23_Nobolts_braking</t>
  </si>
  <si>
    <t>ODH3</t>
  </si>
  <si>
    <t>Hammer A</t>
  </si>
  <si>
    <t>Hammer B</t>
  </si>
  <si>
    <t>Hammer C</t>
  </si>
  <si>
    <t>Hammer D</t>
  </si>
  <si>
    <t>Hammer E</t>
  </si>
  <si>
    <t>Hammer F</t>
  </si>
  <si>
    <t>Hammer G</t>
  </si>
  <si>
    <t>Hammer H</t>
  </si>
  <si>
    <t>Additional Info/Notes</t>
  </si>
  <si>
    <t>12:22:50 PM brake - no idle after</t>
  </si>
  <si>
    <t>12:20:00 PM? Brake - idle after</t>
  </si>
  <si>
    <t>timestamp_brake</t>
  </si>
  <si>
    <t>timestamp_end</t>
  </si>
  <si>
    <t>Test_11-07-23_Nobolts_hammer</t>
  </si>
  <si>
    <t>recording_2023-11-07T12_20_31-0600</t>
  </si>
  <si>
    <t>Test_11-07-23_Bolt1_loosening</t>
  </si>
  <si>
    <t>Turns out bolt can't be loose with the torque gun</t>
  </si>
  <si>
    <t>Test_11-07-23_Bolt1_loosening_part2</t>
  </si>
  <si>
    <t>60 degrees</t>
  </si>
  <si>
    <t>Test_11-07-23_Bolt1_normal_operation</t>
  </si>
  <si>
    <t>Test_11-07-23_Bolt1_idle</t>
  </si>
  <si>
    <t>Test_11-07-23_Bolt1_braking</t>
  </si>
  <si>
    <t>Test_11-07-23_Bolt1_hammer</t>
  </si>
  <si>
    <t>Yawing might be on until 4:54:00 PM</t>
  </si>
  <si>
    <t>During operation: 17.45 rpm, wind: 10 minute avg 11, gusts 12.7, generator speed 1500</t>
  </si>
  <si>
    <t>Hammer Test (Tower stopped)</t>
  </si>
  <si>
    <t>Bolt 2 Loosen</t>
  </si>
  <si>
    <t>Bolt 1 Tighten</t>
  </si>
  <si>
    <t>Bolt 1 Loosening</t>
  </si>
  <si>
    <t>Bolt 1 Loosening Pt 2</t>
  </si>
  <si>
    <t>Test_11-07-23_Bolt2_loosening</t>
  </si>
  <si>
    <t>Test_11-07-23_Bolt1_tightening</t>
  </si>
  <si>
    <t xml:space="preserve">Daily </t>
  </si>
  <si>
    <t>Strong Winds</t>
  </si>
  <si>
    <t>(Normal operation)</t>
  </si>
  <si>
    <t>1 Bolt Loose (Right behind Southmost longitudinal cable bolt, Location D?)</t>
  </si>
  <si>
    <t>Daily_11-08-23_Bolt2_loosened</t>
  </si>
  <si>
    <t>Begin Idle</t>
  </si>
  <si>
    <t>Test_11-09-23_Bolt2_idle</t>
  </si>
  <si>
    <t>Alicia Start (Blades not spinning)</t>
  </si>
  <si>
    <t>We can only idle</t>
  </si>
  <si>
    <t>All turbines curtailed</t>
  </si>
  <si>
    <t>1 Bolt Loose (45 degrees, Location H, 60 degrees loosened)</t>
  </si>
  <si>
    <t>1 Bolt Loose (45 degrees, Location H, 30 degrees loosened)</t>
  </si>
  <si>
    <t xml:space="preserve">Bolt 2 Tighten from 60 to 30 </t>
  </si>
  <si>
    <t>Test_11-09-23_Bolt2_braking</t>
  </si>
  <si>
    <t>Bolt config 3</t>
  </si>
  <si>
    <t>Bolt config 2</t>
  </si>
  <si>
    <t>Bolt config 1</t>
  </si>
  <si>
    <t>Bolt config 4</t>
  </si>
  <si>
    <t>Brake at 8:44:50 AM</t>
  </si>
  <si>
    <t>Bolt config 0</t>
  </si>
  <si>
    <t>Test_11-09-23_Bolt2_hammer</t>
  </si>
  <si>
    <t>Hammer H Part 2</t>
  </si>
  <si>
    <t>Test_11-09-23_Bolt2_tighten</t>
  </si>
  <si>
    <t xml:space="preserve">Bolt 2 Loosen from 30 to 60 </t>
  </si>
  <si>
    <t>Curtailing ended! We have to loosen…</t>
  </si>
  <si>
    <t>No data recorded</t>
  </si>
  <si>
    <t>Test_11-09-23_Bolt2_normal_operation</t>
  </si>
  <si>
    <t>Test_11-09-23_Bolt2_tighten_part2</t>
  </si>
  <si>
    <t>During operation: rotor 17.61 rpm, wind: 10 minute avg 11.2 m/s, gusts 12.5 m/s, generator speed 1487 rpm</t>
  </si>
  <si>
    <t>Test_11-09-23_Bolt3_normal_operation</t>
  </si>
  <si>
    <t>Test_11-09-23_Bolt2_braking_part2</t>
  </si>
  <si>
    <t>Braking from Operation to idle to halt</t>
  </si>
  <si>
    <t>10:12:16 start torquing</t>
  </si>
  <si>
    <t>Test_11-09-23_Bolt3_idle</t>
  </si>
  <si>
    <t>Test_11-09-23_Bolt3_braking</t>
  </si>
  <si>
    <t>During operation: rotor 17.25 rpm, wind: 10 minute avg 10.1 m/s, gusts 13.4 m/s, generator speed 1485 rpm</t>
  </si>
  <si>
    <t>Start idling 10:46:50 AM</t>
  </si>
  <si>
    <t>Bolt 3 Tighten from 30 to 0</t>
  </si>
  <si>
    <t>Bolt 4 Loosen from 0 to 30</t>
  </si>
  <si>
    <t>1 Bolt Loose (0 degrees, Location A, 30 degrees loosened)</t>
  </si>
  <si>
    <t xml:space="preserve">Wind speed 10 min avg: 7.6 m/s, gusts 8.9 m/s </t>
  </si>
  <si>
    <t>Brake at 11:14:50 AM</t>
  </si>
  <si>
    <t>Test_11-09-23_Bolt3_hammer</t>
  </si>
  <si>
    <t>Test_11-09-23_Bolt3_tighten</t>
  </si>
  <si>
    <t>start tighten 11:44:28 AM</t>
  </si>
  <si>
    <t>Test_11-09-23_Bolt4_loosen_part1</t>
  </si>
  <si>
    <t>finish at 11:44:40 AM</t>
  </si>
  <si>
    <t>finish at 11:52:08 AM</t>
  </si>
  <si>
    <t>start loosen 11:51:23 AM</t>
  </si>
  <si>
    <t>NOTE: WHEN OPERATION, YAW IS ON</t>
  </si>
  <si>
    <t>WHEN IDLE, YAW IS OFF</t>
  </si>
  <si>
    <t>BRAKING, YAW IS OFF</t>
  </si>
  <si>
    <t>Test_11-09-23_Bolt4_normal_operation</t>
  </si>
  <si>
    <t>Test_11-09-23_Bolt4_idle</t>
  </si>
  <si>
    <t>Test_11-09-23_Bolt4_braking</t>
  </si>
  <si>
    <t>Test_11-09-23_Bolt4_hammer</t>
  </si>
  <si>
    <t>1 Bolt Loose (0 degrees, Location A, 60 degrees loosened)</t>
  </si>
  <si>
    <t>Bolt config 5</t>
  </si>
  <si>
    <t>Test_11-09-23_Bolt5_normal_operation</t>
  </si>
  <si>
    <t>Test_11-09-23_Bolt5_idle</t>
  </si>
  <si>
    <t>Test_11-09-23_Bolt5_braking</t>
  </si>
  <si>
    <t>Test_11-09-23_Bolt5_hammer</t>
  </si>
  <si>
    <t>Bolt 5 Loosen from 60 to fully loose</t>
  </si>
  <si>
    <t>Bolt 5 Loosen from 30 to 60</t>
  </si>
  <si>
    <t>Test_11-09-23_Bolt5_loosen_part2</t>
  </si>
  <si>
    <t>Test_11-09-23_Bolt6_loosen_part2</t>
  </si>
  <si>
    <t>Bolt config 6</t>
  </si>
  <si>
    <t>During operation: rotor 14.42  rpm, wind: 10 minute avg 6.4 m/s, gusts 7.9 m/s, generator speed 1276 rpm</t>
  </si>
  <si>
    <t>Blades pitched, yaw off at 12:33:09 PM</t>
  </si>
  <si>
    <t>blades pitched at 65</t>
  </si>
  <si>
    <t>Wind speed 10 min avg: 6.2 m/s, gusts 6.9 m/s, rotor 1.63 rpm, generator: 148 rpm (12:48 PM)</t>
  </si>
  <si>
    <t>Wind speed 10 min avg: 7.2 m/s, gusts 8 m/s, rotor 1.5 rpm, generator: 140 rpm (12:35 PM)</t>
  </si>
  <si>
    <t>Test_11-09-23_Bolt6_normal_operation</t>
  </si>
  <si>
    <t>Test_11-09-23_Bolt6_idle</t>
  </si>
  <si>
    <t>Test_11-09-23_Bolt6_braking</t>
  </si>
  <si>
    <t>Test_11-09-23_Bolt6_hammer</t>
  </si>
  <si>
    <t>Brake at 1:00:58 PM</t>
  </si>
  <si>
    <t>Wind speed 10 min avg: 6.7 m/s, gusts 7.7 m/s (1:02 PM)</t>
  </si>
  <si>
    <t>Hammer test is much clearer</t>
  </si>
  <si>
    <t>Bolt torque start in 1:34:52 pm</t>
  </si>
  <si>
    <t>Finish at 1:35:33 PM</t>
  </si>
  <si>
    <t>COPY ALICIA DATA</t>
  </si>
  <si>
    <t>Wind speed 10 min avg: 7.3 m/s, gusts 8.8 m/s, rotor 16.70 rpm, generator: 1425 rpm (1:44:00 PM)</t>
  </si>
  <si>
    <t>Wind speed 10 min avg: 7.6 m/s, gusts 8.4 m/s, rotor 17.37 rpm, generator: 1490 rpm (1:57:00 PM)</t>
  </si>
  <si>
    <t>idle at 2:10:10 PM, Yaw off 2:10:50 PM, blades pitched to 65, 2:11:10 PM</t>
  </si>
  <si>
    <t>Wind speed 10 min avg: 7.8 m/s, gusts 8.1 m/s, 1.90 rotor rpm, generator: 158 rpm (2:12:25 PM)</t>
  </si>
  <si>
    <t>Wind speed 10 min avg: 6.9 m/s, gusts 8.1 m/s, rotor 1.95 rpm, generator: 168 rpm (2:21:00 PM)</t>
  </si>
  <si>
    <t>Braking at 2:38:03 PM</t>
  </si>
  <si>
    <t>1 Bolt Loose (0 degrees, Location A, Fully loosened)</t>
  </si>
  <si>
    <t>Hammer D can see circumferential channels 55-58? DAS</t>
  </si>
  <si>
    <t>Bolt loosening start 03:05:46 PM</t>
  </si>
  <si>
    <t>(2 full revolutions)</t>
  </si>
  <si>
    <t>Finish 03:06:48 PM</t>
  </si>
  <si>
    <t>Wind speed 10 min avg: 7.5 m/s, gusts 9.5 m/s, 16.69 rotor rpm, generator: 1442 rpm (3:27:53 PM)</t>
  </si>
  <si>
    <t>Wind speed 10 min avg: 8.8 m/s, gusts 9.9 m/s, rotor 17.41 rpm, generator: 1483 rpm (3:38:37 PM)</t>
  </si>
  <si>
    <t>Wind speed 10 min avg:  8.4m/s, gusts 10.1m/s, rotor 17.05 rpm, generator: 1468 rpm (03:48:45 PM)</t>
  </si>
  <si>
    <t>Idle at 03:52:14 PM, yawing off 03:52:45 PM, Blade pitch at 03:53:35 PM</t>
  </si>
  <si>
    <t>Wind speed 10 min avg: 8.8 m/s, gusts 10.1 m/s, rotor 1.70 rpm, generator: 162 rpm (3:53:45PM)</t>
  </si>
  <si>
    <t>Wind speed 10 min avg: 8.0 m/s, gusts 8.5 m/s, rotor 1.17 rpm, generator: 133 rpm (4:09:56 PM)</t>
  </si>
  <si>
    <t>Wind speed 10 min avg: 7.6 m/s, gusts 8.5 m/s, rotor 2.10 rpm, generator: 179 rpm (4:07:00 PM)</t>
  </si>
  <si>
    <t>Yawed to be oblique to wind direction (a bit clockwise)</t>
  </si>
  <si>
    <t>Wind speed 10 min avg: 9.2 m/s, gusts 9.3 m/s, rotor 1.65 rpm, generator: 123 rpm (4:23:56 PM)</t>
  </si>
  <si>
    <t>Braking start 4:26:08 PM</t>
  </si>
  <si>
    <t>Winds blowing from North east to South west</t>
  </si>
  <si>
    <t>Testing Yaw capabilities</t>
  </si>
  <si>
    <t>Yawing Notes</t>
  </si>
  <si>
    <t>Constant angular speed</t>
  </si>
  <si>
    <t>Force will vary based on wind direction and blades</t>
  </si>
  <si>
    <t>Fastest way to control is via control panel inside turbine</t>
  </si>
  <si>
    <t>They can't send commands fast enough their computer, lots of lag</t>
  </si>
  <si>
    <t>Software is closed up and restricted by GE</t>
  </si>
  <si>
    <t>Manual yaw control</t>
  </si>
  <si>
    <t>Blade pitch ~3 degrees per second</t>
  </si>
  <si>
    <t>Yaw pitch ~0.9 degrees per second</t>
  </si>
  <si>
    <t>Blade pitch 90 degrees - 0 wind catching, 0 degrees - most wind</t>
  </si>
  <si>
    <t>0 to 65 is the lowest you can get.</t>
  </si>
  <si>
    <t>65 to 90 in around 9.5 seconds</t>
  </si>
  <si>
    <t>Pre test</t>
  </si>
  <si>
    <t>Blades pitched to 65 degrees</t>
  </si>
  <si>
    <t>Yaw stopped</t>
  </si>
  <si>
    <t>Start operation 11:41:30 AM</t>
  </si>
  <si>
    <t>Note: Luna is one big file for the entire run!</t>
  </si>
  <si>
    <t>Turbine starts to generate power at 11:44:30 AM</t>
  </si>
  <si>
    <t>ODH 4</t>
  </si>
  <si>
    <t>Switch to idle at 12:13:35 PM</t>
  </si>
  <si>
    <t>Blades pitched 12:14:50 PM</t>
  </si>
  <si>
    <t>Brake applied at: 12:43:29 PM</t>
  </si>
  <si>
    <t>Need to get hammer</t>
  </si>
  <si>
    <t>brake</t>
  </si>
  <si>
    <t>idle</t>
  </si>
  <si>
    <t>operation</t>
  </si>
  <si>
    <t>Hammer E 2</t>
  </si>
  <si>
    <t>Hammer E 1 had a weird clipping after the strain splice from longitudinal to circumferential cable</t>
  </si>
  <si>
    <t>Winds blowing South to North, slightly Southwest to Northeast</t>
  </si>
  <si>
    <t>Operation starting at 10:29:30 AM</t>
  </si>
  <si>
    <t xml:space="preserve">Bolt config </t>
  </si>
  <si>
    <t>Same fully loose bolt</t>
  </si>
  <si>
    <t>Luna - one big file from operation to end of brake test</t>
  </si>
  <si>
    <t>Start idle 10:58:30 AM</t>
  </si>
  <si>
    <t>Pitch to 65 at 10:59:45 AM</t>
  </si>
  <si>
    <t>~3.4 seconds per revolution</t>
  </si>
  <si>
    <t>~23.1 seconds per revolution</t>
  </si>
  <si>
    <t>11:27:52 AM brake applied</t>
  </si>
  <si>
    <t>1 Bolt Loose (0 degrees, Location E, 30 degrees loosened)</t>
  </si>
  <si>
    <t>Bolt 4 (Location E loosen to 30 degrees)</t>
  </si>
  <si>
    <t>Loosen start at 12:17:42 PM - 12:17:58 PM</t>
  </si>
  <si>
    <t>Saw some stuff at channel 170~, think it's because of hitting the cable directly</t>
  </si>
  <si>
    <t>loose-bolt-e-30</t>
  </si>
  <si>
    <t>Operation start 12:30:16 PM</t>
  </si>
  <si>
    <t>Switch to idle: 12:57:30 PM, blades pitched to 65 from 12:58:33 PM to 12:58:46 PM</t>
  </si>
  <si>
    <t>Brakes applied at 01:24:02 PM</t>
  </si>
  <si>
    <t>test_hammer_..._loose-bolt-e-30</t>
  </si>
  <si>
    <t>Once more since that is where bolt is loose</t>
  </si>
  <si>
    <t>Bolt 4 (Location E loosen from 30 to 60 degrees)</t>
  </si>
  <si>
    <t>post_hammer</t>
  </si>
  <si>
    <t>test_loosen_...-30-to-60</t>
  </si>
  <si>
    <t>Loosen start at 02:02:19 PM to 02:02:26 PM</t>
  </si>
  <si>
    <t>1 Bolt Loose (0 degrees, Location E, 60 degrees loosened)</t>
  </si>
  <si>
    <t>loose-bolt-e-60</t>
  </si>
  <si>
    <t>pretest, bolte60</t>
  </si>
  <si>
    <t>Operation start at: 02:08:47 am</t>
  </si>
  <si>
    <t>Turbine yawing and pitching for first 2 minutes or so</t>
  </si>
  <si>
    <t>Switch to idle at 02:34:16 PM</t>
  </si>
  <si>
    <t>Blades pitched starting at 02:35:23 PM to 02:35:33 PM</t>
  </si>
  <si>
    <t>Brake applied at 3:00:55 PM</t>
  </si>
  <si>
    <t>Wow! Very nice response</t>
  </si>
  <si>
    <t>Hammer B 2</t>
  </si>
  <si>
    <t>Sudden gust of wind</t>
  </si>
  <si>
    <t>test_tighten_...-e-60-to-0</t>
  </si>
  <si>
    <t>Tighten start 03:35:20 PM end at 03:37:47 PM</t>
  </si>
  <si>
    <t>Pinch 03:39:10 PM</t>
  </si>
  <si>
    <t>post_tight</t>
  </si>
  <si>
    <t>Seems that pinch point is closer to D than E…</t>
  </si>
  <si>
    <t>Right now, bolt 6 still fully loose</t>
  </si>
  <si>
    <t>Winds North to South</t>
  </si>
  <si>
    <t>Bolt 6 (Replacement of all 7 bolts)</t>
  </si>
  <si>
    <t>test_tighten_...-a</t>
  </si>
  <si>
    <t>test_hammer_..._loose-bolt-a</t>
  </si>
  <si>
    <t>pretest, bolta</t>
  </si>
  <si>
    <t>loose-bolt-a</t>
  </si>
  <si>
    <t>Blade Pitching</t>
  </si>
  <si>
    <t>Yawing</t>
  </si>
  <si>
    <t>7.3 seconds from 85 to 65 degrees for blade pitch</t>
  </si>
  <si>
    <t>7.92 seconds from 65 to 85</t>
  </si>
  <si>
    <t xml:space="preserve">267 yaw </t>
  </si>
  <si>
    <t xml:space="preserve">jumps very uneven </t>
  </si>
  <si>
    <t xml:space="preserve">4 motors, if wind then the wind will push and it will fight the rotation. </t>
  </si>
  <si>
    <t>.7 degree/ second revolution of nacelle yaw</t>
  </si>
  <si>
    <t>Roughly 2.7-3 degrees per second</t>
  </si>
  <si>
    <t>8 minutes 49 seconds 1 full revolution</t>
  </si>
  <si>
    <t>Operation start: 08:29:02 AM</t>
  </si>
  <si>
    <t>Curtail at 08:42:50 AM</t>
  </si>
  <si>
    <t>Note: Just braked</t>
  </si>
  <si>
    <t>(None taken)</t>
  </si>
  <si>
    <t>Blades pitched from 85 to 65, 8:49:02 AM to 8:49:12 AM</t>
  </si>
  <si>
    <t>Brakes applied at 9:14:39 AM</t>
  </si>
  <si>
    <t>9:18:00 Raining!</t>
  </si>
  <si>
    <t>blade_pitch_...-bolt-a</t>
  </si>
  <si>
    <t>Time start:</t>
  </si>
  <si>
    <t>Time end:</t>
  </si>
  <si>
    <t>Blades pitch from 85 to 65 for 10 cycles (85-65-85 is one cycle) Try to do it as soon as the blades reach the end intervals</t>
  </si>
  <si>
    <t>Yawing from most wind (+- 3 degrees) 10 cycles - (0 to 5 to 0 to -5 to 0 is one cycle)</t>
  </si>
  <si>
    <t xml:space="preserve">Turbine is braked </t>
  </si>
  <si>
    <t>But doesn't have to be!</t>
  </si>
  <si>
    <t>yaw_nacelle_...-bolt-a</t>
  </si>
  <si>
    <t xml:space="preserve">233 degree </t>
  </si>
  <si>
    <t>233 - 230 - 236 -</t>
  </si>
  <si>
    <t>-1.1 degrees per second</t>
  </si>
  <si>
    <t xml:space="preserve">Turns out that we don't have good control when the wind is strong! The 4 motors are fighting the wind </t>
  </si>
  <si>
    <t>Turbine is braked, blades pitched to 85</t>
  </si>
  <si>
    <t>pre_hammer</t>
  </si>
  <si>
    <t xml:space="preserve">See a lot of second mode? </t>
  </si>
  <si>
    <t>No real difference…</t>
  </si>
  <si>
    <t>All bolts tightened with new bolts!</t>
  </si>
  <si>
    <t>Hammer A 2</t>
  </si>
  <si>
    <t xml:space="preserve">Hammer E 2 </t>
  </si>
  <si>
    <t>Apparently another bolt got loose!</t>
  </si>
  <si>
    <t>Bolt tighten</t>
  </si>
  <si>
    <t>Bolt 38 (A)</t>
  </si>
  <si>
    <t>Bolt 39 off</t>
  </si>
  <si>
    <t>Didn't work</t>
  </si>
  <si>
    <t>Need high torque gun</t>
  </si>
  <si>
    <t>Torque 100% on ALL bolts</t>
  </si>
  <si>
    <t>Start at bolt 19</t>
  </si>
  <si>
    <t>E was loose! (Bolt 19)</t>
  </si>
  <si>
    <t>Running out of battery (11:36:00 AM?)</t>
  </si>
  <si>
    <t>Switch from Braked to Idle</t>
  </si>
  <si>
    <t>ccw looking down</t>
  </si>
  <si>
    <t>12:00:35 PM to 12:00:45 PM Pitched</t>
  </si>
  <si>
    <t>Idle starting 12:00:02 PM</t>
  </si>
  <si>
    <t>Very strong winds</t>
  </si>
  <si>
    <t>roughly one revolution every 17.16 seconds which is very fast</t>
  </si>
  <si>
    <t>Brake applied at 12:26:26 PM</t>
  </si>
  <si>
    <t>yaw_nacelle_...-all_tight</t>
  </si>
  <si>
    <t>233 degree, blades at 65</t>
  </si>
  <si>
    <t>233 - 236 - 230 -</t>
  </si>
  <si>
    <t>Hammer F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</si>
</sst>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2"/>
      <color theme="1"/>
      <name val="Calibri"/>
      <family val="2"/>
      <charset val="136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9"/>
      <name val="Calibri"/>
      <family val="2"/>
      <charset val="136"/>
      <scheme val="minor"/>
    </font>
    <font>
      <sz val="12"/>
      <color rgb="FFFF0000"/>
      <name val="Calibri"/>
      <family val="2"/>
      <charset val="136"/>
      <scheme val="minor"/>
    </font>
    <font>
      <sz val="8"/>
      <name val="Calibri"/>
      <family val="2"/>
      <charset val="136"/>
      <scheme val="minor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charset val="136"/>
      <scheme val="minor"/>
    </font>
    <font>
      <b/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4" fillId="0" borderId="0" xfId="0" applyFont="1">
      <alignment vertical="center"/>
    </xf>
    <xf numFmtId="0" fontId="0" fillId="2" borderId="3" xfId="0" applyFill="1" applyBorder="1">
      <alignment vertical="center"/>
    </xf>
    <xf numFmtId="0" fontId="0" fillId="2" borderId="2" xfId="0" applyFill="1" applyBorder="1">
      <alignment vertical="center"/>
    </xf>
    <xf numFmtId="0" fontId="0" fillId="2" borderId="1" xfId="0" applyFill="1" applyBorder="1">
      <alignment vertical="center"/>
    </xf>
    <xf numFmtId="0" fontId="6" fillId="0" borderId="0" xfId="0" applyFont="1">
      <alignment vertical="center"/>
    </xf>
    <xf numFmtId="3" fontId="0" fillId="0" borderId="0" xfId="0" applyNumberFormat="1">
      <alignment vertical="center"/>
    </xf>
    <xf numFmtId="0" fontId="0" fillId="2" borderId="0" xfId="0" applyFill="1">
      <alignment vertical="center"/>
    </xf>
    <xf numFmtId="1" fontId="0" fillId="0" borderId="0" xfId="0" applyNumberFormat="1">
      <alignment vertical="center"/>
    </xf>
    <xf numFmtId="14" fontId="0" fillId="0" borderId="0" xfId="0" applyNumberFormat="1">
      <alignment vertical="center"/>
    </xf>
    <xf numFmtId="18" fontId="0" fillId="0" borderId="0" xfId="0" applyNumberFormat="1">
      <alignment vertical="center"/>
    </xf>
    <xf numFmtId="19" fontId="0" fillId="0" borderId="0" xfId="0" applyNumberFormat="1">
      <alignment vertical="center"/>
    </xf>
    <xf numFmtId="0" fontId="0" fillId="0" borderId="0" xfId="0" applyAlignment="1">
      <alignment horizontal="center" vertical="center" wrapText="1"/>
    </xf>
    <xf numFmtId="0" fontId="7" fillId="0" borderId="0" xfId="0" applyFont="1">
      <alignment vertical="center"/>
    </xf>
    <xf numFmtId="21" fontId="0" fillId="0" borderId="0" xfId="0" applyNumberFormat="1">
      <alignment vertical="center"/>
    </xf>
    <xf numFmtId="0" fontId="2" fillId="0" borderId="0" xfId="0" applyFont="1">
      <alignment vertical="center"/>
    </xf>
    <xf numFmtId="20" fontId="0" fillId="0" borderId="0" xfId="0" applyNumberFormat="1">
      <alignment vertical="center"/>
    </xf>
    <xf numFmtId="0" fontId="8" fillId="0" borderId="0" xfId="0" applyFont="1">
      <alignment vertical="center"/>
    </xf>
    <xf numFmtId="19" fontId="8" fillId="0" borderId="0" xfId="0" applyNumberFormat="1" applyFont="1">
      <alignment vertical="center"/>
    </xf>
    <xf numFmtId="0" fontId="9" fillId="0" borderId="0" xfId="0" applyFont="1">
      <alignment vertic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15" fontId="0" fillId="0" borderId="0" xfId="0" applyNumberFormat="1">
      <alignment vertical="center"/>
    </xf>
    <xf numFmtId="0" fontId="1" fillId="0" borderId="0" xfId="0" applyFont="1">
      <alignment vertical="center"/>
    </xf>
    <xf numFmtId="0" fontId="0" fillId="0" borderId="0" xfId="0" quotePrefix="1">
      <alignment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40</xdr:row>
      <xdr:rowOff>0</xdr:rowOff>
    </xdr:from>
    <xdr:to>
      <xdr:col>5</xdr:col>
      <xdr:colOff>924364</xdr:colOff>
      <xdr:row>65</xdr:row>
      <xdr:rowOff>95849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9023AB-ACF0-9BDA-BF50-E83EAF6B0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0660" y="8266981"/>
          <a:ext cx="3811817" cy="5187830"/>
        </a:xfrm>
        <a:prstGeom prst="rect">
          <a:avLst/>
        </a:prstGeom>
      </xdr:spPr>
    </xdr:pic>
    <xdr:clientData/>
  </xdr:twoCellAnchor>
  <xdr:twoCellAnchor>
    <xdr:from>
      <xdr:col>5</xdr:col>
      <xdr:colOff>203679</xdr:colOff>
      <xdr:row>49</xdr:row>
      <xdr:rowOff>179717</xdr:rowOff>
    </xdr:from>
    <xdr:to>
      <xdr:col>7</xdr:col>
      <xdr:colOff>323491</xdr:colOff>
      <xdr:row>52</xdr:row>
      <xdr:rowOff>35944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7A7AA4D-FC90-7DB5-F3FD-AFC16618CAC7}"/>
            </a:ext>
          </a:extLst>
        </xdr:cNvPr>
        <xdr:cNvSpPr txBox="1"/>
      </xdr:nvSpPr>
      <xdr:spPr>
        <a:xfrm>
          <a:off x="5008113" y="9668774"/>
          <a:ext cx="178518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1] </a:t>
          </a:r>
          <a:r>
            <a:rPr lang="en-US" sz="1100"/>
            <a:t>To shed (Segment 2, 5385m</a:t>
          </a:r>
          <a:r>
            <a:rPr lang="en-US" sz="1100" baseline="0"/>
            <a:t> at the end)</a:t>
          </a:r>
          <a:endParaRPr lang="en-US" sz="1100"/>
        </a:p>
      </xdr:txBody>
    </xdr:sp>
    <xdr:clientData/>
  </xdr:twoCellAnchor>
  <xdr:twoCellAnchor>
    <xdr:from>
      <xdr:col>5</xdr:col>
      <xdr:colOff>23963</xdr:colOff>
      <xdr:row>60</xdr:row>
      <xdr:rowOff>155755</xdr:rowOff>
    </xdr:from>
    <xdr:to>
      <xdr:col>6</xdr:col>
      <xdr:colOff>503208</xdr:colOff>
      <xdr:row>63</xdr:row>
      <xdr:rowOff>11981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FA3E716-155D-8546-987E-AA58FFAD50B0}"/>
            </a:ext>
          </a:extLst>
        </xdr:cNvPr>
        <xdr:cNvSpPr txBox="1"/>
      </xdr:nvSpPr>
      <xdr:spPr>
        <a:xfrm>
          <a:off x="4828397" y="11885283"/>
          <a:ext cx="147367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2] </a:t>
          </a:r>
          <a:r>
            <a:rPr lang="en-US" sz="1100"/>
            <a:t>(Segment 2,</a:t>
          </a:r>
          <a:r>
            <a:rPr lang="en-US" sz="1100" baseline="0"/>
            <a:t> XXX at the end)</a:t>
          </a:r>
          <a:endParaRPr lang="en-US" sz="1100"/>
        </a:p>
      </xdr:txBody>
    </xdr:sp>
    <xdr:clientData/>
  </xdr:twoCellAnchor>
  <xdr:twoCellAnchor>
    <xdr:from>
      <xdr:col>0</xdr:col>
      <xdr:colOff>1258019</xdr:colOff>
      <xdr:row>61</xdr:row>
      <xdr:rowOff>131793</xdr:rowOff>
    </xdr:from>
    <xdr:to>
      <xdr:col>1</xdr:col>
      <xdr:colOff>611038</xdr:colOff>
      <xdr:row>63</xdr:row>
      <xdr:rowOff>191699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6D6726B5-160C-8546-AA19-966574BC2626}"/>
            </a:ext>
          </a:extLst>
        </xdr:cNvPr>
        <xdr:cNvSpPr txBox="1"/>
      </xdr:nvSpPr>
      <xdr:spPr>
        <a:xfrm>
          <a:off x="1258019" y="12065001"/>
          <a:ext cx="147367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3] </a:t>
          </a:r>
          <a:r>
            <a:rPr lang="en-US" sz="1100"/>
            <a:t>(Segment 1,</a:t>
          </a:r>
          <a:r>
            <a:rPr lang="en-US" sz="1100" baseline="0"/>
            <a:t> XXX at the end)</a:t>
          </a:r>
          <a:endParaRPr lang="en-US" sz="1100"/>
        </a:p>
      </xdr:txBody>
    </xdr:sp>
    <xdr:clientData/>
  </xdr:twoCellAnchor>
  <xdr:twoCellAnchor>
    <xdr:from>
      <xdr:col>0</xdr:col>
      <xdr:colOff>1341887</xdr:colOff>
      <xdr:row>47</xdr:row>
      <xdr:rowOff>131793</xdr:rowOff>
    </xdr:from>
    <xdr:to>
      <xdr:col>2</xdr:col>
      <xdr:colOff>23962</xdr:colOff>
      <xdr:row>49</xdr:row>
      <xdr:rowOff>191698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772DE38F-A368-8B4A-A446-CE017CBBC8AD}"/>
            </a:ext>
          </a:extLst>
        </xdr:cNvPr>
        <xdr:cNvSpPr txBox="1"/>
      </xdr:nvSpPr>
      <xdr:spPr>
        <a:xfrm>
          <a:off x="1341887" y="9213491"/>
          <a:ext cx="147367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4] </a:t>
          </a:r>
          <a:r>
            <a:rPr lang="en-US" sz="1100"/>
            <a:t>(Segment 1,</a:t>
          </a:r>
          <a:r>
            <a:rPr lang="en-US" sz="1100" baseline="0"/>
            <a:t> XXX at the end)</a:t>
          </a:r>
          <a:endParaRPr lang="en-US" sz="1100"/>
        </a:p>
      </xdr:txBody>
    </xdr:sp>
    <xdr:clientData/>
  </xdr:twoCellAnchor>
  <xdr:twoCellAnchor>
    <xdr:from>
      <xdr:col>3</xdr:col>
      <xdr:colOff>463910</xdr:colOff>
      <xdr:row>40</xdr:row>
      <xdr:rowOff>68532</xdr:rowOff>
    </xdr:from>
    <xdr:to>
      <xdr:col>5</xdr:col>
      <xdr:colOff>0</xdr:colOff>
      <xdr:row>41</xdr:row>
      <xdr:rowOff>119811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6A4311B-BB78-C847-A3F5-6BEDE171E29A}"/>
            </a:ext>
          </a:extLst>
        </xdr:cNvPr>
        <xdr:cNvSpPr txBox="1"/>
      </xdr:nvSpPr>
      <xdr:spPr>
        <a:xfrm>
          <a:off x="3926457" y="8335513"/>
          <a:ext cx="877977" cy="2549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Door Side</a:t>
          </a:r>
        </a:p>
      </xdr:txBody>
    </xdr:sp>
    <xdr:clientData/>
  </xdr:twoCellAnchor>
  <xdr:twoCellAnchor editAs="oneCell">
    <xdr:from>
      <xdr:col>1</xdr:col>
      <xdr:colOff>706886</xdr:colOff>
      <xdr:row>101</xdr:row>
      <xdr:rowOff>478</xdr:rowOff>
    </xdr:from>
    <xdr:to>
      <xdr:col>8</xdr:col>
      <xdr:colOff>69995</xdr:colOff>
      <xdr:row>118</xdr:row>
      <xdr:rowOff>78355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CDC0230-36F5-DBDF-BD64-ED7A04EDB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27546" y="20080855"/>
          <a:ext cx="4720567" cy="3540425"/>
        </a:xfrm>
        <a:prstGeom prst="rect">
          <a:avLst/>
        </a:prstGeom>
      </xdr:spPr>
    </xdr:pic>
    <xdr:clientData/>
  </xdr:twoCellAnchor>
  <xdr:twoCellAnchor>
    <xdr:from>
      <xdr:col>8</xdr:col>
      <xdr:colOff>263586</xdr:colOff>
      <xdr:row>104</xdr:row>
      <xdr:rowOff>95849</xdr:rowOff>
    </xdr:from>
    <xdr:to>
      <xdr:col>9</xdr:col>
      <xdr:colOff>119812</xdr:colOff>
      <xdr:row>105</xdr:row>
      <xdr:rowOff>131793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5B6901BA-B002-BE40-3E1B-1B44DBD88A97}"/>
            </a:ext>
          </a:extLst>
        </xdr:cNvPr>
        <xdr:cNvSpPr txBox="1"/>
      </xdr:nvSpPr>
      <xdr:spPr>
        <a:xfrm>
          <a:off x="7608020" y="20787264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  <xdr:twoCellAnchor>
    <xdr:from>
      <xdr:col>8</xdr:col>
      <xdr:colOff>257160</xdr:colOff>
      <xdr:row>107</xdr:row>
      <xdr:rowOff>39186</xdr:rowOff>
    </xdr:from>
    <xdr:to>
      <xdr:col>9</xdr:col>
      <xdr:colOff>113386</xdr:colOff>
      <xdr:row>108</xdr:row>
      <xdr:rowOff>75128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7BD25B9-C23A-9248-BFB9-9C0C10E6AA70}"/>
            </a:ext>
          </a:extLst>
        </xdr:cNvPr>
        <xdr:cNvSpPr txBox="1"/>
      </xdr:nvSpPr>
      <xdr:spPr>
        <a:xfrm>
          <a:off x="7619479" y="21218123"/>
          <a:ext cx="782651" cy="23840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8</xdr:col>
      <xdr:colOff>257161</xdr:colOff>
      <xdr:row>105</xdr:row>
      <xdr:rowOff>173001</xdr:rowOff>
    </xdr:from>
    <xdr:to>
      <xdr:col>9</xdr:col>
      <xdr:colOff>113387</xdr:colOff>
      <xdr:row>107</xdr:row>
      <xdr:rowOff>5267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7487617F-6DCE-8F4D-8881-42904E1BA6D9}"/>
            </a:ext>
          </a:extLst>
        </xdr:cNvPr>
        <xdr:cNvSpPr txBox="1"/>
      </xdr:nvSpPr>
      <xdr:spPr>
        <a:xfrm>
          <a:off x="7619480" y="20947011"/>
          <a:ext cx="782651" cy="2371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4</xdr:col>
      <xdr:colOff>380272</xdr:colOff>
      <xdr:row>112</xdr:row>
      <xdr:rowOff>11113</xdr:rowOff>
    </xdr:from>
    <xdr:to>
      <xdr:col>5</xdr:col>
      <xdr:colOff>490821</xdr:colOff>
      <xdr:row>113</xdr:row>
      <xdr:rowOff>47057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91B87A99-DA30-9C47-A6FC-B1F87F79B6FD}"/>
            </a:ext>
          </a:extLst>
        </xdr:cNvPr>
        <xdr:cNvSpPr txBox="1"/>
      </xdr:nvSpPr>
      <xdr:spPr>
        <a:xfrm>
          <a:off x="4730175" y="22202369"/>
          <a:ext cx="785429" cy="2384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5</xdr:col>
      <xdr:colOff>886604</xdr:colOff>
      <xdr:row>110</xdr:row>
      <xdr:rowOff>0</xdr:rowOff>
    </xdr:from>
    <xdr:to>
      <xdr:col>6</xdr:col>
      <xdr:colOff>670943</xdr:colOff>
      <xdr:row>111</xdr:row>
      <xdr:rowOff>35944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ED2B79AD-40E0-C74A-9E98-C49ACAB72FC0}"/>
            </a:ext>
          </a:extLst>
        </xdr:cNvPr>
        <xdr:cNvSpPr txBox="1"/>
      </xdr:nvSpPr>
      <xdr:spPr>
        <a:xfrm>
          <a:off x="5894717" y="21913491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1</xdr:col>
      <xdr:colOff>793590</xdr:colOff>
      <xdr:row>109</xdr:row>
      <xdr:rowOff>72466</xdr:rowOff>
    </xdr:from>
    <xdr:to>
      <xdr:col>3</xdr:col>
      <xdr:colOff>24078</xdr:colOff>
      <xdr:row>110</xdr:row>
      <xdr:rowOff>108410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D2D68051-BE52-8541-85AB-7FE3C6287ABC}"/>
            </a:ext>
          </a:extLst>
        </xdr:cNvPr>
        <xdr:cNvSpPr txBox="1"/>
      </xdr:nvSpPr>
      <xdr:spPr>
        <a:xfrm>
          <a:off x="2916392" y="21656331"/>
          <a:ext cx="782710" cy="2384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 (Straight Down)</a:t>
          </a:r>
        </a:p>
      </xdr:txBody>
    </xdr:sp>
    <xdr:clientData/>
  </xdr:twoCellAnchor>
  <xdr:twoCellAnchor>
    <xdr:from>
      <xdr:col>0</xdr:col>
      <xdr:colOff>1976886</xdr:colOff>
      <xdr:row>105</xdr:row>
      <xdr:rowOff>59907</xdr:rowOff>
    </xdr:from>
    <xdr:to>
      <xdr:col>1</xdr:col>
      <xdr:colOff>634999</xdr:colOff>
      <xdr:row>106</xdr:row>
      <xdr:rowOff>95850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7C776ADE-5D26-8946-863A-C2BA764E040C}"/>
            </a:ext>
          </a:extLst>
        </xdr:cNvPr>
        <xdr:cNvSpPr txBox="1"/>
      </xdr:nvSpPr>
      <xdr:spPr>
        <a:xfrm>
          <a:off x="1976886" y="20955001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0</xdr:col>
      <xdr:colOff>1988868</xdr:colOff>
      <xdr:row>103</xdr:row>
      <xdr:rowOff>167736</xdr:rowOff>
    </xdr:from>
    <xdr:to>
      <xdr:col>1</xdr:col>
      <xdr:colOff>646981</xdr:colOff>
      <xdr:row>105</xdr:row>
      <xdr:rowOff>1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1DCC069A-D4FC-A743-BC72-3408E9693EED}"/>
            </a:ext>
          </a:extLst>
        </xdr:cNvPr>
        <xdr:cNvSpPr txBox="1"/>
      </xdr:nvSpPr>
      <xdr:spPr>
        <a:xfrm>
          <a:off x="1988868" y="20655472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  <xdr:twoCellAnchor editAs="oneCell">
    <xdr:from>
      <xdr:col>1</xdr:col>
      <xdr:colOff>724122</xdr:colOff>
      <xdr:row>124</xdr:row>
      <xdr:rowOff>55702</xdr:rowOff>
    </xdr:from>
    <xdr:to>
      <xdr:col>9</xdr:col>
      <xdr:colOff>612718</xdr:colOff>
      <xdr:row>147</xdr:row>
      <xdr:rowOff>64057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7D1292E-078B-F1EC-ED55-6324D45FC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40789" y="24430790"/>
          <a:ext cx="6160613" cy="4620460"/>
        </a:xfrm>
        <a:prstGeom prst="rect">
          <a:avLst/>
        </a:prstGeom>
      </xdr:spPr>
    </xdr:pic>
    <xdr:clientData/>
  </xdr:twoCellAnchor>
  <xdr:twoCellAnchor>
    <xdr:from>
      <xdr:col>4</xdr:col>
      <xdr:colOff>371345</xdr:colOff>
      <xdr:row>122</xdr:row>
      <xdr:rowOff>170818</xdr:rowOff>
    </xdr:from>
    <xdr:to>
      <xdr:col>6</xdr:col>
      <xdr:colOff>14854</xdr:colOff>
      <xdr:row>124</xdr:row>
      <xdr:rowOff>6236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B7595AEF-D37E-A944-BF2A-6E654D49D132}"/>
            </a:ext>
          </a:extLst>
        </xdr:cNvPr>
        <xdr:cNvSpPr txBox="1"/>
      </xdr:nvSpPr>
      <xdr:spPr>
        <a:xfrm>
          <a:off x="4723509" y="24181988"/>
          <a:ext cx="1307134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 Straight</a:t>
          </a:r>
          <a:r>
            <a:rPr lang="en-US" sz="1100" baseline="0"/>
            <a:t> Down</a:t>
          </a:r>
        </a:p>
      </xdr:txBody>
    </xdr:sp>
    <xdr:clientData/>
  </xdr:twoCellAnchor>
  <xdr:twoCellAnchor>
    <xdr:from>
      <xdr:col>5</xdr:col>
      <xdr:colOff>44563</xdr:colOff>
      <xdr:row>147</xdr:row>
      <xdr:rowOff>141111</xdr:rowOff>
    </xdr:from>
    <xdr:to>
      <xdr:col>5</xdr:col>
      <xdr:colOff>675849</xdr:colOff>
      <xdr:row>150</xdr:row>
      <xdr:rowOff>178246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645EAB98-F959-FC41-AEB3-C8111C828D63}"/>
            </a:ext>
          </a:extLst>
        </xdr:cNvPr>
        <xdr:cNvSpPr txBox="1"/>
      </xdr:nvSpPr>
      <xdr:spPr>
        <a:xfrm>
          <a:off x="5072575" y="29165438"/>
          <a:ext cx="631286" cy="6387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 Straight</a:t>
          </a:r>
          <a:r>
            <a:rPr lang="en-US" sz="1100" baseline="0"/>
            <a:t> Down</a:t>
          </a:r>
        </a:p>
      </xdr:txBody>
    </xdr:sp>
    <xdr:clientData/>
  </xdr:twoCellAnchor>
  <xdr:twoCellAnchor>
    <xdr:from>
      <xdr:col>6</xdr:col>
      <xdr:colOff>675848</xdr:colOff>
      <xdr:row>123</xdr:row>
      <xdr:rowOff>0</xdr:rowOff>
    </xdr:from>
    <xdr:to>
      <xdr:col>7</xdr:col>
      <xdr:colOff>453041</xdr:colOff>
      <xdr:row>124</xdr:row>
      <xdr:rowOff>35944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12F3D9F3-E34B-3142-A579-DB1438B49EDA}"/>
            </a:ext>
          </a:extLst>
        </xdr:cNvPr>
        <xdr:cNvSpPr txBox="1"/>
      </xdr:nvSpPr>
      <xdr:spPr>
        <a:xfrm>
          <a:off x="6691637" y="24211696"/>
          <a:ext cx="453041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5</xdr:col>
      <xdr:colOff>920935</xdr:colOff>
      <xdr:row>122</xdr:row>
      <xdr:rowOff>163391</xdr:rowOff>
    </xdr:from>
    <xdr:to>
      <xdr:col>7</xdr:col>
      <xdr:colOff>41898</xdr:colOff>
      <xdr:row>123</xdr:row>
      <xdr:rowOff>199335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5F8DB9C2-DF49-4B45-A4EF-EE9D21D5E367}"/>
            </a:ext>
          </a:extLst>
        </xdr:cNvPr>
        <xdr:cNvSpPr txBox="1"/>
      </xdr:nvSpPr>
      <xdr:spPr>
        <a:xfrm>
          <a:off x="5948947" y="24174561"/>
          <a:ext cx="784588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  <xdr:twoCellAnchor>
    <xdr:from>
      <xdr:col>3</xdr:col>
      <xdr:colOff>548829</xdr:colOff>
      <xdr:row>147</xdr:row>
      <xdr:rowOff>159329</xdr:rowOff>
    </xdr:from>
    <xdr:to>
      <xdr:col>4</xdr:col>
      <xdr:colOff>659378</xdr:colOff>
      <xdr:row>148</xdr:row>
      <xdr:rowOff>195273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216285A-0BB2-B44E-A08F-E14FD57DAB4E}"/>
            </a:ext>
          </a:extLst>
        </xdr:cNvPr>
        <xdr:cNvSpPr txBox="1"/>
      </xdr:nvSpPr>
      <xdr:spPr>
        <a:xfrm>
          <a:off x="4225145" y="29183656"/>
          <a:ext cx="786397" cy="23647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5</xdr:col>
      <xdr:colOff>772397</xdr:colOff>
      <xdr:row>147</xdr:row>
      <xdr:rowOff>148538</xdr:rowOff>
    </xdr:from>
    <xdr:to>
      <xdr:col>6</xdr:col>
      <xdr:colOff>556736</xdr:colOff>
      <xdr:row>148</xdr:row>
      <xdr:rowOff>184481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4C58B534-A383-FD49-BF6E-DAC45E2B98BE}"/>
            </a:ext>
          </a:extLst>
        </xdr:cNvPr>
        <xdr:cNvSpPr txBox="1"/>
      </xdr:nvSpPr>
      <xdr:spPr>
        <a:xfrm>
          <a:off x="5800409" y="29172865"/>
          <a:ext cx="772116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10</xdr:col>
      <xdr:colOff>0</xdr:colOff>
      <xdr:row>140</xdr:row>
      <xdr:rowOff>89123</xdr:rowOff>
    </xdr:from>
    <xdr:to>
      <xdr:col>11</xdr:col>
      <xdr:colOff>96268</xdr:colOff>
      <xdr:row>141</xdr:row>
      <xdr:rowOff>125066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316011FB-1071-1840-9C02-4CCFFD6D55F3}"/>
            </a:ext>
          </a:extLst>
        </xdr:cNvPr>
        <xdr:cNvSpPr txBox="1"/>
      </xdr:nvSpPr>
      <xdr:spPr>
        <a:xfrm>
          <a:off x="9097953" y="27709766"/>
          <a:ext cx="772116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0</xdr:col>
      <xdr:colOff>2034971</xdr:colOff>
      <xdr:row>139</xdr:row>
      <xdr:rowOff>185672</xdr:rowOff>
    </xdr:from>
    <xdr:to>
      <xdr:col>1</xdr:col>
      <xdr:colOff>682993</xdr:colOff>
      <xdr:row>141</xdr:row>
      <xdr:rowOff>21089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E1366D1C-C0B1-D640-8A6E-9C768D91EA3D}"/>
            </a:ext>
          </a:extLst>
        </xdr:cNvPr>
        <xdr:cNvSpPr txBox="1"/>
      </xdr:nvSpPr>
      <xdr:spPr>
        <a:xfrm>
          <a:off x="2034971" y="27605789"/>
          <a:ext cx="772116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10</xdr:col>
      <xdr:colOff>0</xdr:colOff>
      <xdr:row>139</xdr:row>
      <xdr:rowOff>0</xdr:rowOff>
    </xdr:from>
    <xdr:to>
      <xdr:col>11</xdr:col>
      <xdr:colOff>108740</xdr:colOff>
      <xdr:row>140</xdr:row>
      <xdr:rowOff>32793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30A144FB-8582-8F45-9878-10A1EE71B229}"/>
            </a:ext>
          </a:extLst>
        </xdr:cNvPr>
        <xdr:cNvSpPr txBox="1"/>
      </xdr:nvSpPr>
      <xdr:spPr>
        <a:xfrm>
          <a:off x="9097953" y="27420117"/>
          <a:ext cx="784588" cy="2333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0</xdr:col>
      <xdr:colOff>2027544</xdr:colOff>
      <xdr:row>138</xdr:row>
      <xdr:rowOff>89123</xdr:rowOff>
    </xdr:from>
    <xdr:to>
      <xdr:col>1</xdr:col>
      <xdr:colOff>685657</xdr:colOff>
      <xdr:row>139</xdr:row>
      <xdr:rowOff>121914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A69F080A-7955-1842-8E2D-9FDAAB479875}"/>
            </a:ext>
          </a:extLst>
        </xdr:cNvPr>
        <xdr:cNvSpPr txBox="1"/>
      </xdr:nvSpPr>
      <xdr:spPr>
        <a:xfrm>
          <a:off x="2027544" y="27308714"/>
          <a:ext cx="782207" cy="2333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D4B0E0-4838-4C9E-9713-984154E0F504}">
  <dimension ref="A1:K27"/>
  <sheetViews>
    <sheetView zoomScale="145" zoomScaleNormal="145" workbookViewId="0">
      <selection activeCell="G19" sqref="G19"/>
    </sheetView>
  </sheetViews>
  <sheetFormatPr baseColWidth="10" defaultColWidth="8.83203125" defaultRowHeight="16" x14ac:dyDescent="0.2"/>
  <cols>
    <col min="1" max="1" width="27.83203125" customWidth="1"/>
    <col min="6" max="6" width="13" bestFit="1" customWidth="1"/>
  </cols>
  <sheetData>
    <row r="1" spans="1:11" x14ac:dyDescent="0.2">
      <c r="A1" t="s">
        <v>0</v>
      </c>
      <c r="B1" t="s">
        <v>1</v>
      </c>
      <c r="C1" t="s">
        <v>3</v>
      </c>
      <c r="D1" t="s">
        <v>13</v>
      </c>
      <c r="E1" t="s">
        <v>14</v>
      </c>
      <c r="F1" t="s">
        <v>5</v>
      </c>
    </row>
    <row r="2" spans="1:11" x14ac:dyDescent="0.2">
      <c r="A2" s="1" t="s">
        <v>11</v>
      </c>
    </row>
    <row r="3" spans="1:11" x14ac:dyDescent="0.2">
      <c r="A3" t="s">
        <v>24</v>
      </c>
      <c r="B3">
        <v>4</v>
      </c>
      <c r="C3">
        <v>275</v>
      </c>
      <c r="D3">
        <v>10</v>
      </c>
      <c r="E3">
        <f>ROUNDUP(C3+D3,0)</f>
        <v>285</v>
      </c>
      <c r="F3">
        <f>B3*(E3)</f>
        <v>1140</v>
      </c>
    </row>
    <row r="4" spans="1:11" x14ac:dyDescent="0.2">
      <c r="A4" t="s">
        <v>26</v>
      </c>
      <c r="B4">
        <v>1</v>
      </c>
      <c r="C4">
        <v>95</v>
      </c>
      <c r="D4">
        <v>0</v>
      </c>
      <c r="E4">
        <f t="shared" ref="E4:E7" si="0">ROUNDUP(C4+D4,0)</f>
        <v>95</v>
      </c>
      <c r="F4">
        <f>B4*(E4)</f>
        <v>95</v>
      </c>
    </row>
    <row r="5" spans="1:11" x14ac:dyDescent="0.2">
      <c r="A5" t="s">
        <v>27</v>
      </c>
      <c r="B5">
        <v>1</v>
      </c>
      <c r="C5">
        <v>95</v>
      </c>
      <c r="D5">
        <v>0</v>
      </c>
      <c r="E5">
        <f t="shared" ref="E5" si="1">ROUNDUP(C5+D5,0)</f>
        <v>95</v>
      </c>
      <c r="F5">
        <f>B5*(E5)</f>
        <v>95</v>
      </c>
    </row>
    <row r="6" spans="1:11" x14ac:dyDescent="0.2">
      <c r="A6" t="s">
        <v>25</v>
      </c>
      <c r="B6">
        <v>1</v>
      </c>
      <c r="C6">
        <v>120</v>
      </c>
      <c r="D6">
        <v>0</v>
      </c>
      <c r="E6">
        <f t="shared" ref="E6" si="2">ROUNDUP(C6+D6,0)</f>
        <v>120</v>
      </c>
      <c r="F6">
        <f>B6*(E6)</f>
        <v>120</v>
      </c>
    </row>
    <row r="7" spans="1:11" x14ac:dyDescent="0.2">
      <c r="A7" t="s">
        <v>2</v>
      </c>
      <c r="B7">
        <v>1</v>
      </c>
      <c r="C7">
        <v>325</v>
      </c>
      <c r="D7">
        <v>0</v>
      </c>
      <c r="E7">
        <f t="shared" si="0"/>
        <v>325</v>
      </c>
      <c r="F7">
        <f>B7*(E7)</f>
        <v>325</v>
      </c>
    </row>
    <row r="8" spans="1:11" x14ac:dyDescent="0.2">
      <c r="A8" t="s">
        <v>4</v>
      </c>
      <c r="F8">
        <f>SUM(F3:F7)</f>
        <v>1775</v>
      </c>
    </row>
    <row r="9" spans="1:11" x14ac:dyDescent="0.2">
      <c r="A9" s="1" t="s">
        <v>12</v>
      </c>
    </row>
    <row r="10" spans="1:11" x14ac:dyDescent="0.2">
      <c r="A10" t="s">
        <v>24</v>
      </c>
      <c r="B10">
        <v>2</v>
      </c>
      <c r="C10">
        <v>230</v>
      </c>
      <c r="D10">
        <v>0</v>
      </c>
      <c r="E10">
        <f>ROUNDUP(C10+D10,0)</f>
        <v>230</v>
      </c>
      <c r="F10">
        <f>B10*(E10)</f>
        <v>460</v>
      </c>
    </row>
    <row r="11" spans="1:11" x14ac:dyDescent="0.2">
      <c r="A11" t="s">
        <v>21</v>
      </c>
      <c r="G11">
        <f>F10</f>
        <v>460</v>
      </c>
    </row>
    <row r="13" spans="1:11" x14ac:dyDescent="0.2">
      <c r="A13" t="s">
        <v>20</v>
      </c>
    </row>
    <row r="14" spans="1:11" ht="17" thickBot="1" x14ac:dyDescent="0.25">
      <c r="A14" t="s">
        <v>11</v>
      </c>
      <c r="B14" t="s">
        <v>3</v>
      </c>
      <c r="D14" t="s">
        <v>7</v>
      </c>
      <c r="E14" t="s">
        <v>8</v>
      </c>
      <c r="F14" t="s">
        <v>9</v>
      </c>
      <c r="I14">
        <v>5415</v>
      </c>
      <c r="J14">
        <f>I14-D15</f>
        <v>572</v>
      </c>
      <c r="K14">
        <f>J14/2</f>
        <v>286</v>
      </c>
    </row>
    <row r="15" spans="1:11" ht="17" thickBot="1" x14ac:dyDescent="0.25">
      <c r="A15" t="s">
        <v>10</v>
      </c>
      <c r="B15">
        <v>286</v>
      </c>
      <c r="C15" t="s">
        <v>6</v>
      </c>
      <c r="D15" s="2">
        <v>4843</v>
      </c>
      <c r="E15" s="3">
        <f>(D15+F15)/2</f>
        <v>4986</v>
      </c>
      <c r="F15" s="4">
        <f>D15+B15</f>
        <v>5129</v>
      </c>
      <c r="G15" t="s">
        <v>65</v>
      </c>
    </row>
    <row r="16" spans="1:11" ht="17" thickBot="1" x14ac:dyDescent="0.25">
      <c r="A16" t="s">
        <v>16</v>
      </c>
      <c r="B16">
        <v>286</v>
      </c>
      <c r="C16" t="s">
        <v>6</v>
      </c>
      <c r="D16" s="2">
        <f>F15</f>
        <v>5129</v>
      </c>
      <c r="E16" s="3">
        <f t="shared" ref="E16:E19" si="3">(D16+F16)/2</f>
        <v>5272</v>
      </c>
      <c r="F16" s="4">
        <f t="shared" ref="F16:F19" si="4">D16+B16</f>
        <v>5415</v>
      </c>
      <c r="G16" t="s">
        <v>65</v>
      </c>
    </row>
    <row r="17" spans="1:7" ht="17" thickBot="1" x14ac:dyDescent="0.25">
      <c r="A17" t="s">
        <v>17</v>
      </c>
      <c r="B17">
        <v>286</v>
      </c>
      <c r="C17" t="s">
        <v>6</v>
      </c>
      <c r="D17" s="2">
        <v>1395</v>
      </c>
      <c r="E17" s="3">
        <f t="shared" si="3"/>
        <v>1538</v>
      </c>
      <c r="F17" s="4">
        <f t="shared" si="4"/>
        <v>1681</v>
      </c>
      <c r="G17" t="s">
        <v>64</v>
      </c>
    </row>
    <row r="18" spans="1:7" ht="17" thickBot="1" x14ac:dyDescent="0.25">
      <c r="A18" t="s">
        <v>18</v>
      </c>
      <c r="B18">
        <v>286</v>
      </c>
      <c r="C18" t="s">
        <v>6</v>
      </c>
      <c r="D18" s="2">
        <f t="shared" ref="D18:D19" si="5">F17</f>
        <v>1681</v>
      </c>
      <c r="E18" s="3">
        <f t="shared" si="3"/>
        <v>1824</v>
      </c>
      <c r="F18" s="4">
        <f t="shared" si="4"/>
        <v>1967</v>
      </c>
    </row>
    <row r="19" spans="1:7" ht="17" thickBot="1" x14ac:dyDescent="0.25">
      <c r="A19" t="s">
        <v>19</v>
      </c>
      <c r="B19">
        <v>326</v>
      </c>
      <c r="C19" t="s">
        <v>6</v>
      </c>
      <c r="D19" s="2">
        <f t="shared" si="5"/>
        <v>1967</v>
      </c>
      <c r="E19" s="3">
        <f t="shared" si="3"/>
        <v>2130</v>
      </c>
      <c r="F19" s="4">
        <f t="shared" si="4"/>
        <v>2293</v>
      </c>
      <c r="G19" t="s">
        <v>22</v>
      </c>
    </row>
    <row r="20" spans="1:7" ht="17" thickBot="1" x14ac:dyDescent="0.25">
      <c r="A20" t="s">
        <v>15</v>
      </c>
      <c r="B20">
        <v>96</v>
      </c>
      <c r="C20" t="s">
        <v>6</v>
      </c>
      <c r="D20" s="2">
        <v>2342</v>
      </c>
      <c r="E20" s="3">
        <f>(D20+F20)/2</f>
        <v>2390</v>
      </c>
      <c r="F20" s="4">
        <f>D20+B20</f>
        <v>2438</v>
      </c>
      <c r="G20" t="s">
        <v>23</v>
      </c>
    </row>
    <row r="21" spans="1:7" ht="17" thickBot="1" x14ac:dyDescent="0.25">
      <c r="A21" t="s">
        <v>28</v>
      </c>
      <c r="B21">
        <v>96</v>
      </c>
      <c r="C21" t="s">
        <v>6</v>
      </c>
      <c r="D21" s="2">
        <f>F20</f>
        <v>2438</v>
      </c>
      <c r="E21" s="3">
        <f>(D21+F21)/2</f>
        <v>2486</v>
      </c>
      <c r="F21" s="4">
        <f>D21+B21</f>
        <v>2534</v>
      </c>
      <c r="G21" t="s">
        <v>23</v>
      </c>
    </row>
    <row r="22" spans="1:7" x14ac:dyDescent="0.2">
      <c r="A22" t="s">
        <v>29</v>
      </c>
      <c r="B22">
        <v>120</v>
      </c>
      <c r="C22" t="s">
        <v>6</v>
      </c>
      <c r="D22" s="2">
        <f>F21</f>
        <v>2534</v>
      </c>
      <c r="E22" s="3">
        <f>(D22+F22)/2</f>
        <v>2594</v>
      </c>
      <c r="F22" s="4">
        <f>D22+B22</f>
        <v>2654</v>
      </c>
    </row>
    <row r="23" spans="1:7" x14ac:dyDescent="0.2">
      <c r="A23" t="s">
        <v>21</v>
      </c>
      <c r="B23">
        <f>SUM(B15:B22)</f>
        <v>1782</v>
      </c>
    </row>
    <row r="24" spans="1:7" ht="17" thickBot="1" x14ac:dyDescent="0.25">
      <c r="A24" t="s">
        <v>12</v>
      </c>
      <c r="B24" t="s">
        <v>3</v>
      </c>
      <c r="D24" t="s">
        <v>7</v>
      </c>
      <c r="E24" t="s">
        <v>8</v>
      </c>
      <c r="F24" t="s">
        <v>9</v>
      </c>
    </row>
    <row r="25" spans="1:7" ht="17" thickBot="1" x14ac:dyDescent="0.25">
      <c r="A25" t="s">
        <v>10</v>
      </c>
      <c r="B25">
        <v>230</v>
      </c>
      <c r="C25" t="s">
        <v>6</v>
      </c>
      <c r="D25" s="2">
        <v>462</v>
      </c>
      <c r="E25" s="3">
        <f>(D25+F25)/2</f>
        <v>347</v>
      </c>
      <c r="F25" s="4">
        <f>D25-B25</f>
        <v>232</v>
      </c>
    </row>
    <row r="26" spans="1:7" x14ac:dyDescent="0.2">
      <c r="A26" t="s">
        <v>16</v>
      </c>
      <c r="B26">
        <v>230</v>
      </c>
      <c r="C26" t="s">
        <v>6</v>
      </c>
      <c r="D26" s="2">
        <f>F25</f>
        <v>232</v>
      </c>
      <c r="E26" s="3">
        <f t="shared" ref="E26" si="6">(D26+F26)/2</f>
        <v>117</v>
      </c>
      <c r="F26" s="4">
        <f>D26-B26</f>
        <v>2</v>
      </c>
    </row>
    <row r="27" spans="1:7" x14ac:dyDescent="0.2">
      <c r="A27" t="s">
        <v>21</v>
      </c>
      <c r="B27">
        <f>SUM(B25:B26)</f>
        <v>460</v>
      </c>
    </row>
  </sheetData>
  <phoneticPr fontId="5" type="noConversion"/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C5483E-74C9-A74B-B2B0-26A75A9D0971}">
  <dimension ref="A1:T157"/>
  <sheetViews>
    <sheetView topLeftCell="A87" zoomScale="85" zoomScaleNormal="120" workbookViewId="0">
      <selection activeCell="R131" sqref="R131"/>
    </sheetView>
  </sheetViews>
  <sheetFormatPr baseColWidth="10" defaultColWidth="8.83203125" defaultRowHeight="16" x14ac:dyDescent="0.2"/>
  <cols>
    <col min="1" max="1" width="27.83203125" customWidth="1"/>
    <col min="2" max="2" width="11.5" customWidth="1"/>
    <col min="6" max="6" width="13" bestFit="1" customWidth="1"/>
    <col min="8" max="8" width="10.5" customWidth="1"/>
    <col min="9" max="9" width="12.1640625" bestFit="1" customWidth="1"/>
  </cols>
  <sheetData>
    <row r="1" spans="1:11" x14ac:dyDescent="0.2">
      <c r="A1" t="s">
        <v>0</v>
      </c>
      <c r="B1" t="s">
        <v>1</v>
      </c>
      <c r="C1" t="s">
        <v>3</v>
      </c>
      <c r="D1" t="s">
        <v>13</v>
      </c>
      <c r="E1" t="s">
        <v>14</v>
      </c>
      <c r="F1" t="s">
        <v>5</v>
      </c>
    </row>
    <row r="2" spans="1:11" x14ac:dyDescent="0.2">
      <c r="A2" s="1" t="s">
        <v>11</v>
      </c>
    </row>
    <row r="3" spans="1:11" x14ac:dyDescent="0.2">
      <c r="A3" t="s">
        <v>24</v>
      </c>
      <c r="B3">
        <v>4</v>
      </c>
      <c r="C3">
        <v>275</v>
      </c>
      <c r="D3">
        <v>10</v>
      </c>
      <c r="E3">
        <f>ROUNDUP(C3+D3,0)</f>
        <v>285</v>
      </c>
      <c r="F3">
        <f>B3*(E3)</f>
        <v>1140</v>
      </c>
    </row>
    <row r="4" spans="1:11" x14ac:dyDescent="0.2">
      <c r="A4" t="s">
        <v>26</v>
      </c>
      <c r="B4">
        <v>1</v>
      </c>
      <c r="C4">
        <v>95</v>
      </c>
      <c r="D4">
        <v>0</v>
      </c>
      <c r="E4">
        <f t="shared" ref="E4:E7" si="0">ROUNDUP(C4+D4,0)</f>
        <v>95</v>
      </c>
      <c r="F4">
        <f>B4*(E4)</f>
        <v>95</v>
      </c>
    </row>
    <row r="5" spans="1:11" x14ac:dyDescent="0.2">
      <c r="A5" t="s">
        <v>27</v>
      </c>
      <c r="B5">
        <v>1</v>
      </c>
      <c r="C5">
        <v>95</v>
      </c>
      <c r="D5">
        <v>0</v>
      </c>
      <c r="E5">
        <f t="shared" si="0"/>
        <v>95</v>
      </c>
      <c r="F5">
        <f>B5*(E5)</f>
        <v>95</v>
      </c>
    </row>
    <row r="6" spans="1:11" x14ac:dyDescent="0.2">
      <c r="A6" t="s">
        <v>25</v>
      </c>
      <c r="B6">
        <v>1</v>
      </c>
      <c r="C6">
        <v>120</v>
      </c>
      <c r="D6">
        <v>0</v>
      </c>
      <c r="E6">
        <f t="shared" si="0"/>
        <v>120</v>
      </c>
      <c r="F6">
        <f>B6*(E6)</f>
        <v>120</v>
      </c>
    </row>
    <row r="7" spans="1:11" x14ac:dyDescent="0.2">
      <c r="A7" t="s">
        <v>2</v>
      </c>
      <c r="B7">
        <v>1</v>
      </c>
      <c r="C7">
        <v>325</v>
      </c>
      <c r="D7">
        <v>0</v>
      </c>
      <c r="E7">
        <f t="shared" si="0"/>
        <v>325</v>
      </c>
      <c r="F7">
        <f>B7*(E7)</f>
        <v>325</v>
      </c>
    </row>
    <row r="8" spans="1:11" x14ac:dyDescent="0.2">
      <c r="A8" t="s">
        <v>4</v>
      </c>
      <c r="F8">
        <f>SUM(F3:F7)</f>
        <v>1775</v>
      </c>
    </row>
    <row r="9" spans="1:11" x14ac:dyDescent="0.2">
      <c r="A9" s="1" t="s">
        <v>12</v>
      </c>
    </row>
    <row r="10" spans="1:11" x14ac:dyDescent="0.2">
      <c r="A10" t="s">
        <v>24</v>
      </c>
      <c r="B10">
        <v>2</v>
      </c>
      <c r="C10">
        <v>230</v>
      </c>
      <c r="D10">
        <v>0</v>
      </c>
      <c r="E10">
        <f>ROUNDUP(C10+D10,0)</f>
        <v>230</v>
      </c>
      <c r="F10">
        <f>B10*(E10)</f>
        <v>460</v>
      </c>
    </row>
    <row r="11" spans="1:11" x14ac:dyDescent="0.2">
      <c r="A11" t="s">
        <v>21</v>
      </c>
      <c r="G11">
        <f>F10</f>
        <v>460</v>
      </c>
    </row>
    <row r="13" spans="1:11" x14ac:dyDescent="0.2">
      <c r="A13" t="s">
        <v>20</v>
      </c>
    </row>
    <row r="14" spans="1:11" ht="17" thickBot="1" x14ac:dyDescent="0.25">
      <c r="A14" t="s">
        <v>11</v>
      </c>
      <c r="B14" t="s">
        <v>3</v>
      </c>
      <c r="D14" t="s">
        <v>7</v>
      </c>
      <c r="E14" t="s">
        <v>8</v>
      </c>
      <c r="F14" t="s">
        <v>9</v>
      </c>
      <c r="I14">
        <v>5415</v>
      </c>
      <c r="J14">
        <f>I14-D15</f>
        <v>600</v>
      </c>
      <c r="K14">
        <f>J14/2</f>
        <v>300</v>
      </c>
    </row>
    <row r="15" spans="1:11" ht="17" thickBot="1" x14ac:dyDescent="0.25">
      <c r="A15" t="s">
        <v>10</v>
      </c>
      <c r="B15">
        <v>230</v>
      </c>
      <c r="C15" t="s">
        <v>6</v>
      </c>
      <c r="D15" s="2">
        <f>4843-28</f>
        <v>4815</v>
      </c>
      <c r="E15" s="3">
        <f>(D15+F15)/2</f>
        <v>4930</v>
      </c>
      <c r="F15" s="4">
        <f>D15+B15</f>
        <v>5045</v>
      </c>
      <c r="G15" t="s">
        <v>65</v>
      </c>
    </row>
    <row r="16" spans="1:11" ht="17" thickBot="1" x14ac:dyDescent="0.25">
      <c r="A16" t="s">
        <v>16</v>
      </c>
      <c r="B16">
        <v>286</v>
      </c>
      <c r="C16" t="s">
        <v>6</v>
      </c>
      <c r="D16" s="2">
        <f>5101</f>
        <v>5101</v>
      </c>
      <c r="E16" s="3">
        <f t="shared" ref="E16:E19" si="1">(D16+F16)/2</f>
        <v>5244</v>
      </c>
      <c r="F16" s="4">
        <f t="shared" ref="F16:F19" si="2">D16+B16</f>
        <v>5387</v>
      </c>
      <c r="H16" t="s">
        <v>80</v>
      </c>
    </row>
    <row r="17" spans="1:12" ht="17" thickBot="1" x14ac:dyDescent="0.25">
      <c r="A17" t="s">
        <v>17</v>
      </c>
      <c r="B17">
        <v>286</v>
      </c>
      <c r="C17" t="s">
        <v>6</v>
      </c>
      <c r="D17" s="2">
        <v>1395</v>
      </c>
      <c r="E17" s="3">
        <f t="shared" si="1"/>
        <v>1538</v>
      </c>
      <c r="F17" s="4">
        <f t="shared" si="2"/>
        <v>1681</v>
      </c>
    </row>
    <row r="18" spans="1:12" ht="17" thickBot="1" x14ac:dyDescent="0.25">
      <c r="A18" t="s">
        <v>18</v>
      </c>
      <c r="B18">
        <v>286</v>
      </c>
      <c r="C18" t="s">
        <v>6</v>
      </c>
      <c r="D18" s="2">
        <f>1681</f>
        <v>1681</v>
      </c>
      <c r="E18" s="3">
        <f t="shared" si="1"/>
        <v>1824</v>
      </c>
      <c r="F18" s="4">
        <f t="shared" si="2"/>
        <v>1967</v>
      </c>
      <c r="G18" t="s">
        <v>66</v>
      </c>
    </row>
    <row r="19" spans="1:12" ht="17" thickBot="1" x14ac:dyDescent="0.25">
      <c r="A19" t="s">
        <v>19</v>
      </c>
      <c r="B19">
        <v>326</v>
      </c>
      <c r="C19" t="s">
        <v>6</v>
      </c>
      <c r="D19" s="2">
        <f t="shared" ref="D19" si="3">F18</f>
        <v>1967</v>
      </c>
      <c r="E19" s="3">
        <f t="shared" si="1"/>
        <v>2130</v>
      </c>
      <c r="F19" s="4">
        <f t="shared" si="2"/>
        <v>2293</v>
      </c>
      <c r="G19" t="s">
        <v>22</v>
      </c>
    </row>
    <row r="20" spans="1:12" ht="17" thickBot="1" x14ac:dyDescent="0.25">
      <c r="A20" t="s">
        <v>15</v>
      </c>
      <c r="B20">
        <v>96</v>
      </c>
      <c r="C20" t="s">
        <v>6</v>
      </c>
      <c r="D20" s="2">
        <v>2342</v>
      </c>
      <c r="E20" s="3">
        <f>(D20+F20)/2</f>
        <v>2390</v>
      </c>
      <c r="F20" s="4">
        <f>D20+B20</f>
        <v>2438</v>
      </c>
      <c r="G20" t="s">
        <v>23</v>
      </c>
    </row>
    <row r="21" spans="1:12" ht="17" thickBot="1" x14ac:dyDescent="0.25">
      <c r="A21" t="s">
        <v>28</v>
      </c>
      <c r="B21">
        <v>96</v>
      </c>
      <c r="C21" t="s">
        <v>6</v>
      </c>
      <c r="D21" s="2">
        <f>F20</f>
        <v>2438</v>
      </c>
      <c r="E21" s="3">
        <f>(D21+F21)/2</f>
        <v>2486</v>
      </c>
      <c r="F21" s="4">
        <f>D21+B21</f>
        <v>2534</v>
      </c>
      <c r="G21" t="s">
        <v>23</v>
      </c>
    </row>
    <row r="22" spans="1:12" x14ac:dyDescent="0.2">
      <c r="A22" t="s">
        <v>29</v>
      </c>
      <c r="B22">
        <v>120</v>
      </c>
      <c r="C22" t="s">
        <v>6</v>
      </c>
      <c r="D22" s="2">
        <f>F21</f>
        <v>2534</v>
      </c>
      <c r="E22" s="3">
        <f>(D22+F22)/2</f>
        <v>2594</v>
      </c>
      <c r="F22" s="4">
        <f>D22+B22</f>
        <v>2654</v>
      </c>
    </row>
    <row r="23" spans="1:12" x14ac:dyDescent="0.2">
      <c r="A23" t="s">
        <v>21</v>
      </c>
      <c r="B23">
        <f>SUM(B15:B22)</f>
        <v>1726</v>
      </c>
    </row>
    <row r="24" spans="1:12" ht="17" thickBot="1" x14ac:dyDescent="0.25">
      <c r="A24" t="s">
        <v>12</v>
      </c>
      <c r="B24" t="s">
        <v>3</v>
      </c>
      <c r="D24" t="s">
        <v>7</v>
      </c>
      <c r="E24" t="s">
        <v>8</v>
      </c>
      <c r="F24" t="s">
        <v>9</v>
      </c>
    </row>
    <row r="25" spans="1:12" ht="17" thickBot="1" x14ac:dyDescent="0.25">
      <c r="A25" t="s">
        <v>10</v>
      </c>
      <c r="B25">
        <v>230</v>
      </c>
      <c r="C25" t="s">
        <v>6</v>
      </c>
      <c r="D25" s="2">
        <v>462</v>
      </c>
      <c r="E25" s="3">
        <f>(D25+F25)/2</f>
        <v>347</v>
      </c>
      <c r="F25" s="4">
        <f>D25-B25</f>
        <v>232</v>
      </c>
    </row>
    <row r="26" spans="1:12" x14ac:dyDescent="0.2">
      <c r="A26" t="s">
        <v>16</v>
      </c>
      <c r="B26">
        <v>230</v>
      </c>
      <c r="C26" t="s">
        <v>6</v>
      </c>
      <c r="D26" s="2">
        <f>F25</f>
        <v>232</v>
      </c>
      <c r="E26" s="3">
        <f t="shared" ref="E26" si="4">(D26+F26)/2</f>
        <v>117</v>
      </c>
      <c r="F26" s="4">
        <f>D26-B26</f>
        <v>2</v>
      </c>
    </row>
    <row r="27" spans="1:12" x14ac:dyDescent="0.2">
      <c r="A27" t="s">
        <v>21</v>
      </c>
      <c r="B27">
        <f>SUM(B25:B26)</f>
        <v>460</v>
      </c>
    </row>
    <row r="29" spans="1:12" x14ac:dyDescent="0.2">
      <c r="D29" t="s">
        <v>73</v>
      </c>
      <c r="E29" t="s">
        <v>68</v>
      </c>
      <c r="F29" t="s">
        <v>69</v>
      </c>
      <c r="G29" t="s">
        <v>70</v>
      </c>
      <c r="H29" t="s">
        <v>71</v>
      </c>
      <c r="I29" t="s">
        <v>72</v>
      </c>
      <c r="J29" t="s">
        <v>75</v>
      </c>
    </row>
    <row r="30" spans="1:12" x14ac:dyDescent="0.2">
      <c r="A30" t="s">
        <v>74</v>
      </c>
      <c r="B30">
        <v>160</v>
      </c>
      <c r="D30">
        <v>1681</v>
      </c>
      <c r="E30">
        <f>D30+58</f>
        <v>1739</v>
      </c>
      <c r="F30">
        <f>E30+11</f>
        <v>1750</v>
      </c>
      <c r="G30">
        <f>F30+30</f>
        <v>1780</v>
      </c>
      <c r="H30">
        <f>G30+14</f>
        <v>1794</v>
      </c>
      <c r="I30">
        <f>H30+40</f>
        <v>1834</v>
      </c>
      <c r="J30">
        <f>I30-D30</f>
        <v>153</v>
      </c>
    </row>
    <row r="31" spans="1:12" x14ac:dyDescent="0.2">
      <c r="E31">
        <f>E30-D30</f>
        <v>58</v>
      </c>
      <c r="F31">
        <f t="shared" ref="F31:I31" si="5">F30-E30</f>
        <v>11</v>
      </c>
      <c r="G31">
        <f t="shared" si="5"/>
        <v>30</v>
      </c>
      <c r="H31">
        <f t="shared" si="5"/>
        <v>14</v>
      </c>
      <c r="I31">
        <f t="shared" si="5"/>
        <v>40</v>
      </c>
    </row>
    <row r="32" spans="1:12" x14ac:dyDescent="0.2">
      <c r="A32" t="s">
        <v>67</v>
      </c>
      <c r="B32">
        <v>95</v>
      </c>
      <c r="E32">
        <v>2437</v>
      </c>
      <c r="F32">
        <f>E32-11</f>
        <v>2426</v>
      </c>
      <c r="G32">
        <f>F32-30</f>
        <v>2396</v>
      </c>
      <c r="H32">
        <f>G32-14</f>
        <v>2382</v>
      </c>
      <c r="I32">
        <f>D20</f>
        <v>2342</v>
      </c>
      <c r="J32">
        <f>E32-I32</f>
        <v>95</v>
      </c>
      <c r="L32" t="s">
        <v>110</v>
      </c>
    </row>
    <row r="33" spans="1:20" x14ac:dyDescent="0.2">
      <c r="F33">
        <f t="shared" ref="F33:G33" si="6">E32-F32</f>
        <v>11</v>
      </c>
      <c r="G33">
        <f t="shared" si="6"/>
        <v>30</v>
      </c>
      <c r="H33">
        <f>G32-H32</f>
        <v>14</v>
      </c>
      <c r="I33">
        <f>H32-I32</f>
        <v>40</v>
      </c>
    </row>
    <row r="34" spans="1:20" x14ac:dyDescent="0.2">
      <c r="D34" t="s">
        <v>77</v>
      </c>
      <c r="E34" t="s">
        <v>78</v>
      </c>
      <c r="F34" t="s">
        <v>79</v>
      </c>
    </row>
    <row r="35" spans="1:20" x14ac:dyDescent="0.2">
      <c r="A35" t="s">
        <v>76</v>
      </c>
      <c r="D35">
        <v>1834</v>
      </c>
      <c r="F35">
        <v>1967</v>
      </c>
    </row>
    <row r="38" spans="1:20" x14ac:dyDescent="0.2">
      <c r="H38" t="s">
        <v>114</v>
      </c>
      <c r="I38" t="s">
        <v>11</v>
      </c>
      <c r="J38" s="20" t="s">
        <v>115</v>
      </c>
      <c r="K38" s="20"/>
      <c r="L38" s="20" t="s">
        <v>116</v>
      </c>
      <c r="M38" s="20"/>
      <c r="N38" s="20" t="s">
        <v>117</v>
      </c>
      <c r="O38" s="20"/>
    </row>
    <row r="39" spans="1:20" x14ac:dyDescent="0.2">
      <c r="J39">
        <v>5385</v>
      </c>
      <c r="K39">
        <v>5187</v>
      </c>
      <c r="L39">
        <v>4906</v>
      </c>
      <c r="M39">
        <v>5067</v>
      </c>
      <c r="N39">
        <v>1687</v>
      </c>
      <c r="O39">
        <v>1834</v>
      </c>
    </row>
    <row r="40" spans="1:20" x14ac:dyDescent="0.2">
      <c r="K40">
        <f>J39-K39</f>
        <v>198</v>
      </c>
      <c r="M40">
        <f>M39-L39</f>
        <v>161</v>
      </c>
      <c r="O40">
        <f>O39-N39</f>
        <v>147</v>
      </c>
      <c r="P40">
        <f>SUM(K40,M40,O40)</f>
        <v>506</v>
      </c>
      <c r="Q40" t="s">
        <v>131</v>
      </c>
    </row>
    <row r="41" spans="1:20" x14ac:dyDescent="0.2">
      <c r="I41" t="s">
        <v>12</v>
      </c>
      <c r="J41" s="20" t="s">
        <v>115</v>
      </c>
      <c r="K41" s="20"/>
      <c r="L41" s="20" t="s">
        <v>116</v>
      </c>
      <c r="M41" s="20"/>
    </row>
    <row r="42" spans="1:20" x14ac:dyDescent="0.2">
      <c r="J42">
        <v>412</v>
      </c>
      <c r="K42">
        <v>250</v>
      </c>
      <c r="L42">
        <v>36</v>
      </c>
      <c r="M42">
        <v>198</v>
      </c>
      <c r="Q42" t="s">
        <v>126</v>
      </c>
    </row>
    <row r="43" spans="1:20" x14ac:dyDescent="0.2">
      <c r="K43">
        <f>J42-K42</f>
        <v>162</v>
      </c>
      <c r="M43">
        <f>M42-L42</f>
        <v>162</v>
      </c>
      <c r="N43">
        <f>SUM(K43,M43)</f>
        <v>324</v>
      </c>
      <c r="Q43">
        <f>P40+N43</f>
        <v>830</v>
      </c>
    </row>
    <row r="44" spans="1:20" x14ac:dyDescent="0.2">
      <c r="K44" t="s">
        <v>132</v>
      </c>
      <c r="Q44" t="s">
        <v>130</v>
      </c>
      <c r="T44" t="s">
        <v>134</v>
      </c>
    </row>
    <row r="45" spans="1:20" x14ac:dyDescent="0.2">
      <c r="K45" t="s">
        <v>133</v>
      </c>
      <c r="L45">
        <f>812.2/1.027/8</f>
        <v>98.855890944498555</v>
      </c>
    </row>
    <row r="47" spans="1:20" x14ac:dyDescent="0.2">
      <c r="J47" t="s">
        <v>82</v>
      </c>
    </row>
    <row r="48" spans="1:20" x14ac:dyDescent="0.2">
      <c r="J48" t="s">
        <v>81</v>
      </c>
    </row>
    <row r="49" spans="9:16" x14ac:dyDescent="0.2">
      <c r="J49" t="s">
        <v>83</v>
      </c>
    </row>
    <row r="50" spans="9:16" x14ac:dyDescent="0.2">
      <c r="I50" t="s">
        <v>88</v>
      </c>
      <c r="J50" t="s">
        <v>84</v>
      </c>
    </row>
    <row r="51" spans="9:16" x14ac:dyDescent="0.2">
      <c r="I51" t="s">
        <v>88</v>
      </c>
      <c r="J51" t="s">
        <v>85</v>
      </c>
      <c r="P51">
        <f>811-162</f>
        <v>649</v>
      </c>
    </row>
    <row r="52" spans="9:16" x14ac:dyDescent="0.2">
      <c r="J52" t="s">
        <v>86</v>
      </c>
    </row>
    <row r="53" spans="9:16" x14ac:dyDescent="0.2">
      <c r="J53" t="s">
        <v>112</v>
      </c>
    </row>
    <row r="54" spans="9:16" x14ac:dyDescent="0.2">
      <c r="J54" t="s">
        <v>113</v>
      </c>
    </row>
    <row r="56" spans="9:16" x14ac:dyDescent="0.2">
      <c r="J56" t="s">
        <v>121</v>
      </c>
    </row>
    <row r="57" spans="9:16" x14ac:dyDescent="0.2">
      <c r="J57" t="s">
        <v>83</v>
      </c>
    </row>
    <row r="58" spans="9:16" x14ac:dyDescent="0.2">
      <c r="I58" t="s">
        <v>88</v>
      </c>
      <c r="J58" t="s">
        <v>98</v>
      </c>
    </row>
    <row r="59" spans="9:16" x14ac:dyDescent="0.2">
      <c r="I59" t="s">
        <v>88</v>
      </c>
      <c r="J59" t="s">
        <v>99</v>
      </c>
    </row>
    <row r="61" spans="9:16" x14ac:dyDescent="0.2">
      <c r="I61" t="s">
        <v>88</v>
      </c>
      <c r="J61" t="s">
        <v>104</v>
      </c>
    </row>
    <row r="63" spans="9:16" x14ac:dyDescent="0.2">
      <c r="J63" t="s">
        <v>122</v>
      </c>
    </row>
    <row r="64" spans="9:16" x14ac:dyDescent="0.2">
      <c r="J64" t="s">
        <v>123</v>
      </c>
    </row>
    <row r="65" spans="2:10" x14ac:dyDescent="0.2">
      <c r="J65" t="s">
        <v>124</v>
      </c>
    </row>
    <row r="66" spans="2:10" x14ac:dyDescent="0.2">
      <c r="J66" t="s">
        <v>125</v>
      </c>
    </row>
    <row r="72" spans="2:10" x14ac:dyDescent="0.2">
      <c r="B72" t="s">
        <v>87</v>
      </c>
    </row>
    <row r="73" spans="2:10" x14ac:dyDescent="0.2">
      <c r="B73" t="s">
        <v>92</v>
      </c>
    </row>
    <row r="74" spans="2:10" x14ac:dyDescent="0.2">
      <c r="B74" t="s">
        <v>89</v>
      </c>
      <c r="H74" t="s">
        <v>129</v>
      </c>
    </row>
    <row r="75" spans="2:10" x14ac:dyDescent="0.2">
      <c r="B75" t="s">
        <v>90</v>
      </c>
      <c r="H75">
        <f>5343-5246</f>
        <v>97</v>
      </c>
    </row>
    <row r="76" spans="2:10" x14ac:dyDescent="0.2">
      <c r="B76" t="s">
        <v>91</v>
      </c>
    </row>
    <row r="77" spans="2:10" x14ac:dyDescent="0.2">
      <c r="B77" t="s">
        <v>111</v>
      </c>
    </row>
    <row r="80" spans="2:10" x14ac:dyDescent="0.2">
      <c r="B80" t="s">
        <v>93</v>
      </c>
    </row>
    <row r="81" spans="2:3" x14ac:dyDescent="0.2">
      <c r="B81" t="s">
        <v>94</v>
      </c>
      <c r="C81" t="s">
        <v>100</v>
      </c>
    </row>
    <row r="82" spans="2:3" x14ac:dyDescent="0.2">
      <c r="B82" t="s">
        <v>95</v>
      </c>
      <c r="C82" t="s">
        <v>101</v>
      </c>
    </row>
    <row r="83" spans="2:3" x14ac:dyDescent="0.2">
      <c r="B83" t="s">
        <v>96</v>
      </c>
      <c r="C83" t="s">
        <v>102</v>
      </c>
    </row>
    <row r="84" spans="2:3" x14ac:dyDescent="0.2">
      <c r="B84" t="s">
        <v>97</v>
      </c>
      <c r="C84" t="s">
        <v>103</v>
      </c>
    </row>
    <row r="86" spans="2:3" x14ac:dyDescent="0.2">
      <c r="B86" t="s">
        <v>92</v>
      </c>
    </row>
    <row r="87" spans="2:3" x14ac:dyDescent="0.2">
      <c r="B87" t="s">
        <v>107</v>
      </c>
    </row>
    <row r="88" spans="2:3" x14ac:dyDescent="0.2">
      <c r="B88" t="s">
        <v>109</v>
      </c>
      <c r="C88" t="s">
        <v>119</v>
      </c>
    </row>
    <row r="89" spans="2:3" x14ac:dyDescent="0.2">
      <c r="B89" t="s">
        <v>106</v>
      </c>
    </row>
    <row r="92" spans="2:3" x14ac:dyDescent="0.2">
      <c r="B92" t="s">
        <v>92</v>
      </c>
    </row>
    <row r="93" spans="2:3" x14ac:dyDescent="0.2">
      <c r="B93" t="s">
        <v>105</v>
      </c>
    </row>
    <row r="94" spans="2:3" x14ac:dyDescent="0.2">
      <c r="B94" t="s">
        <v>108</v>
      </c>
      <c r="C94" t="s">
        <v>120</v>
      </c>
    </row>
    <row r="95" spans="2:3" x14ac:dyDescent="0.2">
      <c r="B95" t="s">
        <v>106</v>
      </c>
    </row>
    <row r="100" spans="2:14" x14ac:dyDescent="0.2">
      <c r="B100" t="s">
        <v>118</v>
      </c>
    </row>
    <row r="105" spans="2:14" x14ac:dyDescent="0.2">
      <c r="K105" t="s">
        <v>137</v>
      </c>
    </row>
    <row r="106" spans="2:14" x14ac:dyDescent="0.2">
      <c r="K106" t="s">
        <v>136</v>
      </c>
      <c r="N106">
        <v>51</v>
      </c>
    </row>
    <row r="107" spans="2:14" x14ac:dyDescent="0.2">
      <c r="K107" t="s">
        <v>135</v>
      </c>
      <c r="N107">
        <v>50</v>
      </c>
    </row>
    <row r="108" spans="2:14" x14ac:dyDescent="0.2">
      <c r="K108" t="s">
        <v>138</v>
      </c>
      <c r="N108">
        <v>75.790049999999994</v>
      </c>
    </row>
    <row r="109" spans="2:14" x14ac:dyDescent="0.2">
      <c r="K109" t="s">
        <v>139</v>
      </c>
      <c r="N109">
        <v>87.571950000000001</v>
      </c>
    </row>
    <row r="110" spans="2:14" x14ac:dyDescent="0.2">
      <c r="N110">
        <f>N109-N108</f>
        <v>11.781900000000007</v>
      </c>
    </row>
    <row r="122" spans="2:18" x14ac:dyDescent="0.2">
      <c r="B122" t="s">
        <v>127</v>
      </c>
    </row>
    <row r="128" spans="2:18" x14ac:dyDescent="0.2">
      <c r="L128" t="s">
        <v>137</v>
      </c>
      <c r="P128" t="s">
        <v>141</v>
      </c>
      <c r="Q128" t="s">
        <v>142</v>
      </c>
      <c r="R128" t="s">
        <v>142</v>
      </c>
    </row>
    <row r="129" spans="12:18" x14ac:dyDescent="0.2">
      <c r="L129" t="s">
        <v>136</v>
      </c>
      <c r="O129">
        <v>46</v>
      </c>
      <c r="P129">
        <v>52</v>
      </c>
      <c r="Q129">
        <v>47</v>
      </c>
      <c r="R129">
        <v>54</v>
      </c>
    </row>
    <row r="130" spans="12:18" x14ac:dyDescent="0.2">
      <c r="L130" t="s">
        <v>140</v>
      </c>
      <c r="O130">
        <v>49</v>
      </c>
      <c r="P130">
        <v>54</v>
      </c>
      <c r="Q130">
        <v>49</v>
      </c>
      <c r="R130">
        <v>56</v>
      </c>
    </row>
    <row r="131" spans="12:18" x14ac:dyDescent="0.2">
      <c r="L131" t="s">
        <v>138</v>
      </c>
      <c r="O131">
        <v>36.370800000000003</v>
      </c>
    </row>
    <row r="132" spans="12:18" x14ac:dyDescent="0.2">
      <c r="L132" t="s">
        <v>139</v>
      </c>
      <c r="O132">
        <v>49.775100000000002</v>
      </c>
    </row>
    <row r="133" spans="12:18" x14ac:dyDescent="0.2">
      <c r="O133">
        <f>O132-O131</f>
        <v>13.404299999999999</v>
      </c>
    </row>
    <row r="157" spans="1:1" x14ac:dyDescent="0.2">
      <c r="A157" t="s">
        <v>128</v>
      </c>
    </row>
  </sheetData>
  <mergeCells count="5">
    <mergeCell ref="J38:K38"/>
    <mergeCell ref="L38:M38"/>
    <mergeCell ref="N38:O38"/>
    <mergeCell ref="J41:K41"/>
    <mergeCell ref="L41:M41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0C7154-E603-8C4D-AEE0-9EB42EEF3934}">
  <dimension ref="A2:N492"/>
  <sheetViews>
    <sheetView topLeftCell="A454" workbookViewId="0">
      <selection activeCell="F476" sqref="F476"/>
    </sheetView>
  </sheetViews>
  <sheetFormatPr baseColWidth="10" defaultRowHeight="16" x14ac:dyDescent="0.2"/>
  <cols>
    <col min="1" max="1" width="26.6640625" bestFit="1" customWidth="1"/>
    <col min="2" max="3" width="21.1640625" customWidth="1"/>
    <col min="4" max="4" width="13.6640625" bestFit="1" customWidth="1"/>
    <col min="5" max="5" width="33.5" bestFit="1" customWidth="1"/>
    <col min="6" max="6" width="13.1640625" bestFit="1" customWidth="1"/>
    <col min="7" max="7" width="11.5" bestFit="1" customWidth="1"/>
  </cols>
  <sheetData>
    <row r="2" spans="1:6" x14ac:dyDescent="0.2">
      <c r="A2" s="9">
        <v>45237</v>
      </c>
    </row>
    <row r="4" spans="1:6" x14ac:dyDescent="0.2">
      <c r="A4" t="s">
        <v>143</v>
      </c>
      <c r="B4" s="22" t="s">
        <v>144</v>
      </c>
      <c r="C4" s="12"/>
    </row>
    <row r="5" spans="1:6" x14ac:dyDescent="0.2">
      <c r="B5" s="22"/>
      <c r="C5" s="12"/>
    </row>
    <row r="6" spans="1:6" x14ac:dyDescent="0.2">
      <c r="B6" s="12"/>
      <c r="C6" s="12"/>
    </row>
    <row r="7" spans="1:6" x14ac:dyDescent="0.2">
      <c r="A7" s="17" t="s">
        <v>226</v>
      </c>
    </row>
    <row r="8" spans="1:6" x14ac:dyDescent="0.2">
      <c r="A8" t="s">
        <v>147</v>
      </c>
    </row>
    <row r="10" spans="1:6" x14ac:dyDescent="0.2">
      <c r="A10" t="s">
        <v>146</v>
      </c>
      <c r="B10" t="s">
        <v>156</v>
      </c>
      <c r="C10" t="s">
        <v>157</v>
      </c>
      <c r="D10" t="s">
        <v>148</v>
      </c>
      <c r="E10" t="s">
        <v>151</v>
      </c>
      <c r="F10" t="s">
        <v>183</v>
      </c>
    </row>
    <row r="11" spans="1:6" x14ac:dyDescent="0.2">
      <c r="A11" s="13" t="s">
        <v>145</v>
      </c>
      <c r="B11" s="10">
        <v>0.4680555555555555</v>
      </c>
      <c r="C11" s="10"/>
      <c r="D11" t="s">
        <v>37</v>
      </c>
      <c r="E11" t="s">
        <v>153</v>
      </c>
    </row>
    <row r="12" spans="1:6" x14ac:dyDescent="0.2">
      <c r="A12" s="13" t="s">
        <v>158</v>
      </c>
      <c r="B12" s="11">
        <v>0.47203703703703703</v>
      </c>
      <c r="C12" s="11">
        <v>0.48749999999999999</v>
      </c>
      <c r="D12" t="s">
        <v>149</v>
      </c>
      <c r="E12" t="s">
        <v>152</v>
      </c>
    </row>
    <row r="13" spans="1:6" x14ac:dyDescent="0.2">
      <c r="A13" s="22" t="s">
        <v>162</v>
      </c>
      <c r="D13" t="s">
        <v>150</v>
      </c>
      <c r="E13" t="s">
        <v>154</v>
      </c>
      <c r="F13" t="s">
        <v>163</v>
      </c>
    </row>
    <row r="14" spans="1:6" x14ac:dyDescent="0.2">
      <c r="A14" s="22"/>
      <c r="B14" s="11">
        <v>0.48854166666666665</v>
      </c>
      <c r="D14" t="s">
        <v>37</v>
      </c>
      <c r="E14" t="s">
        <v>159</v>
      </c>
    </row>
    <row r="15" spans="1:6" x14ac:dyDescent="0.2">
      <c r="A15" s="13" t="s">
        <v>155</v>
      </c>
    </row>
    <row r="16" spans="1:6" x14ac:dyDescent="0.2">
      <c r="A16" s="13" t="s">
        <v>161</v>
      </c>
      <c r="B16" s="11">
        <v>0.49513888888888885</v>
      </c>
      <c r="C16" s="11">
        <v>0.51006944444444446</v>
      </c>
    </row>
    <row r="17" spans="1:6" x14ac:dyDescent="0.2">
      <c r="A17" s="22" t="s">
        <v>170</v>
      </c>
      <c r="D17" t="s">
        <v>149</v>
      </c>
      <c r="E17" t="s">
        <v>164</v>
      </c>
      <c r="F17" t="s">
        <v>165</v>
      </c>
    </row>
    <row r="18" spans="1:6" x14ac:dyDescent="0.2">
      <c r="A18" s="22"/>
      <c r="D18" t="s">
        <v>150</v>
      </c>
      <c r="E18" t="s">
        <v>160</v>
      </c>
      <c r="F18" t="s">
        <v>169</v>
      </c>
    </row>
    <row r="19" spans="1:6" x14ac:dyDescent="0.2">
      <c r="A19" s="22"/>
    </row>
    <row r="20" spans="1:6" x14ac:dyDescent="0.2">
      <c r="A20" s="13"/>
      <c r="B20" s="11">
        <v>0.51111111111111118</v>
      </c>
      <c r="C20" s="11">
        <v>0.5131944444444444</v>
      </c>
      <c r="D20" t="s">
        <v>37</v>
      </c>
      <c r="E20" t="s">
        <v>171</v>
      </c>
      <c r="F20" t="s">
        <v>185</v>
      </c>
    </row>
    <row r="21" spans="1:6" x14ac:dyDescent="0.2">
      <c r="A21" s="13" t="s">
        <v>166</v>
      </c>
      <c r="B21" s="11">
        <v>0.51388888888888895</v>
      </c>
      <c r="C21" s="11">
        <v>0.52048611111111109</v>
      </c>
      <c r="D21" t="s">
        <v>149</v>
      </c>
      <c r="E21" t="s">
        <v>189</v>
      </c>
      <c r="F21" t="s">
        <v>184</v>
      </c>
    </row>
    <row r="22" spans="1:6" x14ac:dyDescent="0.2">
      <c r="A22" s="15" t="s">
        <v>167</v>
      </c>
      <c r="D22" t="s">
        <v>150</v>
      </c>
      <c r="E22" t="s">
        <v>173</v>
      </c>
    </row>
    <row r="23" spans="1:6" x14ac:dyDescent="0.2">
      <c r="A23" s="15"/>
      <c r="B23" s="11">
        <v>0.52430555555555558</v>
      </c>
      <c r="D23" t="s">
        <v>37</v>
      </c>
      <c r="E23" t="s">
        <v>186</v>
      </c>
    </row>
    <row r="25" spans="1:6" x14ac:dyDescent="0.2">
      <c r="A25" s="13" t="s">
        <v>168</v>
      </c>
      <c r="B25" s="11">
        <v>0.54155092592592591</v>
      </c>
      <c r="D25" t="s">
        <v>174</v>
      </c>
      <c r="E25" t="s">
        <v>172</v>
      </c>
    </row>
    <row r="26" spans="1:6" x14ac:dyDescent="0.2">
      <c r="A26" s="15" t="s">
        <v>175</v>
      </c>
      <c r="B26" s="11">
        <v>0.54192129629629626</v>
      </c>
      <c r="D26" t="s">
        <v>150</v>
      </c>
      <c r="E26" t="s">
        <v>188</v>
      </c>
    </row>
    <row r="27" spans="1:6" x14ac:dyDescent="0.2">
      <c r="A27" s="15" t="s">
        <v>176</v>
      </c>
      <c r="B27" s="11">
        <v>0.54275462962962961</v>
      </c>
    </row>
    <row r="28" spans="1:6" x14ac:dyDescent="0.2">
      <c r="A28" s="15" t="s">
        <v>177</v>
      </c>
      <c r="B28" s="11">
        <v>0.54362268518518519</v>
      </c>
    </row>
    <row r="29" spans="1:6" x14ac:dyDescent="0.2">
      <c r="A29" s="15" t="s">
        <v>178</v>
      </c>
      <c r="B29" s="11">
        <v>0.54440972222222228</v>
      </c>
    </row>
    <row r="30" spans="1:6" x14ac:dyDescent="0.2">
      <c r="A30" s="15" t="s">
        <v>179</v>
      </c>
      <c r="B30" s="11">
        <v>0.54518518518518522</v>
      </c>
    </row>
    <row r="31" spans="1:6" x14ac:dyDescent="0.2">
      <c r="A31" s="15" t="s">
        <v>180</v>
      </c>
      <c r="B31" s="11">
        <v>0.54686342592592596</v>
      </c>
    </row>
    <row r="32" spans="1:6" x14ac:dyDescent="0.2">
      <c r="A32" s="15" t="s">
        <v>181</v>
      </c>
      <c r="B32" s="11">
        <v>0.54791666666666672</v>
      </c>
    </row>
    <row r="33" spans="1:6" x14ac:dyDescent="0.2">
      <c r="A33" s="15" t="s">
        <v>182</v>
      </c>
      <c r="B33" s="11">
        <v>0.54864583333333339</v>
      </c>
    </row>
    <row r="34" spans="1:6" x14ac:dyDescent="0.2">
      <c r="D34" t="s">
        <v>37</v>
      </c>
      <c r="E34" t="s">
        <v>187</v>
      </c>
    </row>
    <row r="37" spans="1:6" x14ac:dyDescent="0.2">
      <c r="A37" t="s">
        <v>223</v>
      </c>
    </row>
    <row r="38" spans="1:6" x14ac:dyDescent="0.2">
      <c r="A38" t="s">
        <v>210</v>
      </c>
    </row>
    <row r="39" spans="1:6" x14ac:dyDescent="0.2">
      <c r="A39" t="s">
        <v>146</v>
      </c>
      <c r="B39" t="s">
        <v>156</v>
      </c>
      <c r="C39" t="s">
        <v>157</v>
      </c>
      <c r="D39" t="s">
        <v>148</v>
      </c>
      <c r="E39" t="s">
        <v>151</v>
      </c>
      <c r="F39" t="s">
        <v>183</v>
      </c>
    </row>
    <row r="40" spans="1:6" x14ac:dyDescent="0.2">
      <c r="A40" s="13" t="s">
        <v>203</v>
      </c>
      <c r="B40" s="11">
        <v>0.57013888888888886</v>
      </c>
      <c r="D40" t="s">
        <v>37</v>
      </c>
    </row>
    <row r="41" spans="1:6" x14ac:dyDescent="0.2">
      <c r="A41" s="13"/>
      <c r="B41" s="11">
        <v>0.57291666666666663</v>
      </c>
      <c r="C41" s="11">
        <v>0.5756944444444444</v>
      </c>
      <c r="D41" t="s">
        <v>149</v>
      </c>
      <c r="E41" t="s">
        <v>172</v>
      </c>
      <c r="F41" t="s">
        <v>191</v>
      </c>
    </row>
    <row r="42" spans="1:6" x14ac:dyDescent="0.2">
      <c r="A42" s="13"/>
      <c r="D42" t="s">
        <v>150</v>
      </c>
      <c r="E42" t="s">
        <v>190</v>
      </c>
    </row>
    <row r="43" spans="1:6" x14ac:dyDescent="0.2">
      <c r="A43" s="13" t="s">
        <v>204</v>
      </c>
      <c r="B43" s="11">
        <v>0.65555555555555556</v>
      </c>
      <c r="D43" t="s">
        <v>37</v>
      </c>
      <c r="E43" t="s">
        <v>153</v>
      </c>
    </row>
    <row r="44" spans="1:6" x14ac:dyDescent="0.2">
      <c r="A44" s="13" t="s">
        <v>193</v>
      </c>
      <c r="B44" s="11">
        <v>0.67847222222222225</v>
      </c>
      <c r="C44" s="11">
        <v>0.68055555555555547</v>
      </c>
      <c r="D44" t="s">
        <v>149</v>
      </c>
    </row>
    <row r="45" spans="1:6" x14ac:dyDescent="0.2">
      <c r="A45" s="13"/>
      <c r="D45" t="s">
        <v>150</v>
      </c>
      <c r="E45" t="s">
        <v>192</v>
      </c>
    </row>
    <row r="46" spans="1:6" x14ac:dyDescent="0.2">
      <c r="A46" s="13" t="s">
        <v>145</v>
      </c>
      <c r="D46" t="s">
        <v>37</v>
      </c>
    </row>
    <row r="47" spans="1:6" x14ac:dyDescent="0.2">
      <c r="A47" s="13" t="s">
        <v>158</v>
      </c>
      <c r="B47" s="11">
        <v>0.68402777777777779</v>
      </c>
      <c r="C47" s="11">
        <v>0.69861111111111107</v>
      </c>
      <c r="D47" t="s">
        <v>149</v>
      </c>
    </row>
    <row r="48" spans="1:6" x14ac:dyDescent="0.2">
      <c r="A48" s="22" t="s">
        <v>162</v>
      </c>
      <c r="D48" t="s">
        <v>150</v>
      </c>
      <c r="E48" t="s">
        <v>194</v>
      </c>
      <c r="F48" t="s">
        <v>199</v>
      </c>
    </row>
    <row r="49" spans="1:6" x14ac:dyDescent="0.2">
      <c r="A49" s="22"/>
      <c r="B49" s="11">
        <v>0.69930555555555562</v>
      </c>
      <c r="D49" t="s">
        <v>37</v>
      </c>
    </row>
    <row r="50" spans="1:6" x14ac:dyDescent="0.2">
      <c r="A50" s="13" t="s">
        <v>155</v>
      </c>
    </row>
    <row r="51" spans="1:6" x14ac:dyDescent="0.2">
      <c r="A51" s="13" t="s">
        <v>161</v>
      </c>
      <c r="B51" s="11">
        <v>0.7026041666666667</v>
      </c>
      <c r="C51" s="11">
        <v>0.71666666666666667</v>
      </c>
    </row>
    <row r="52" spans="1:6" x14ac:dyDescent="0.2">
      <c r="A52" s="22" t="s">
        <v>170</v>
      </c>
      <c r="D52" t="s">
        <v>149</v>
      </c>
      <c r="F52" t="s">
        <v>198</v>
      </c>
    </row>
    <row r="53" spans="1:6" x14ac:dyDescent="0.2">
      <c r="A53" s="22"/>
      <c r="D53" t="s">
        <v>150</v>
      </c>
      <c r="E53" t="s">
        <v>195</v>
      </c>
    </row>
    <row r="54" spans="1:6" x14ac:dyDescent="0.2">
      <c r="A54" s="22"/>
      <c r="B54" s="11">
        <v>0.71736111111111101</v>
      </c>
      <c r="D54" t="s">
        <v>37</v>
      </c>
    </row>
    <row r="55" spans="1:6" x14ac:dyDescent="0.2">
      <c r="A55" s="13"/>
    </row>
    <row r="56" spans="1:6" x14ac:dyDescent="0.2">
      <c r="A56" s="13" t="s">
        <v>166</v>
      </c>
      <c r="B56" s="11">
        <v>0.72054398148148147</v>
      </c>
      <c r="C56" s="11">
        <v>0.72777777777777775</v>
      </c>
      <c r="D56" t="s">
        <v>149</v>
      </c>
    </row>
    <row r="57" spans="1:6" x14ac:dyDescent="0.2">
      <c r="A57" s="15" t="s">
        <v>167</v>
      </c>
      <c r="D57" t="s">
        <v>150</v>
      </c>
      <c r="E57" t="s">
        <v>196</v>
      </c>
    </row>
    <row r="58" spans="1:6" x14ac:dyDescent="0.2">
      <c r="A58" s="15"/>
      <c r="B58" s="11">
        <v>0.7284722222222223</v>
      </c>
      <c r="D58" t="s">
        <v>37</v>
      </c>
    </row>
    <row r="60" spans="1:6" x14ac:dyDescent="0.2">
      <c r="A60" s="13" t="s">
        <v>200</v>
      </c>
      <c r="B60" s="11">
        <v>0.7319444444444444</v>
      </c>
      <c r="D60" t="s">
        <v>174</v>
      </c>
      <c r="E60" s="17" t="s">
        <v>197</v>
      </c>
    </row>
    <row r="61" spans="1:6" x14ac:dyDescent="0.2">
      <c r="A61" s="15" t="s">
        <v>175</v>
      </c>
      <c r="B61" s="11">
        <v>0.73229166666666667</v>
      </c>
      <c r="D61" t="s">
        <v>150</v>
      </c>
    </row>
    <row r="62" spans="1:6" x14ac:dyDescent="0.2">
      <c r="A62" s="15" t="s">
        <v>176</v>
      </c>
      <c r="B62" s="11">
        <v>0.73332175925925924</v>
      </c>
    </row>
    <row r="63" spans="1:6" x14ac:dyDescent="0.2">
      <c r="A63" s="15" t="s">
        <v>177</v>
      </c>
      <c r="B63" s="11">
        <v>0.73409722222222218</v>
      </c>
    </row>
    <row r="64" spans="1:6" x14ac:dyDescent="0.2">
      <c r="A64" s="15" t="s">
        <v>178</v>
      </c>
      <c r="B64" s="11">
        <v>0.73479166666666673</v>
      </c>
    </row>
    <row r="65" spans="1:5" x14ac:dyDescent="0.2">
      <c r="A65" s="15" t="s">
        <v>179</v>
      </c>
      <c r="B65" s="11">
        <v>0.73552083333333329</v>
      </c>
    </row>
    <row r="66" spans="1:5" x14ac:dyDescent="0.2">
      <c r="A66" s="15" t="s">
        <v>180</v>
      </c>
      <c r="B66" s="11">
        <v>0.73622685185185188</v>
      </c>
    </row>
    <row r="67" spans="1:5" x14ac:dyDescent="0.2">
      <c r="A67" s="15" t="s">
        <v>181</v>
      </c>
      <c r="B67" s="11">
        <v>0.73695601851851855</v>
      </c>
    </row>
    <row r="68" spans="1:5" x14ac:dyDescent="0.2">
      <c r="A68" s="15" t="s">
        <v>182</v>
      </c>
      <c r="B68" s="11">
        <v>0.73773148148148149</v>
      </c>
      <c r="C68" s="14">
        <v>0.73854166666666676</v>
      </c>
    </row>
    <row r="69" spans="1:5" x14ac:dyDescent="0.2">
      <c r="B69" s="11"/>
    </row>
    <row r="70" spans="1:5" x14ac:dyDescent="0.2">
      <c r="A70" s="13" t="s">
        <v>202</v>
      </c>
      <c r="B70" s="11">
        <v>0.73940972222222223</v>
      </c>
      <c r="C70" s="11">
        <v>0.74056712962962967</v>
      </c>
      <c r="D70" t="s">
        <v>149</v>
      </c>
    </row>
    <row r="71" spans="1:5" x14ac:dyDescent="0.2">
      <c r="A71" s="15"/>
      <c r="D71" t="s">
        <v>150</v>
      </c>
      <c r="E71" s="17" t="s">
        <v>206</v>
      </c>
    </row>
    <row r="72" spans="1:5" x14ac:dyDescent="0.2">
      <c r="B72" s="11">
        <v>0.74513888888888891</v>
      </c>
      <c r="D72" s="15" t="s">
        <v>37</v>
      </c>
    </row>
    <row r="73" spans="1:5" x14ac:dyDescent="0.2">
      <c r="B73" s="11"/>
      <c r="D73" s="15"/>
    </row>
    <row r="74" spans="1:5" x14ac:dyDescent="0.2">
      <c r="A74" s="17" t="s">
        <v>222</v>
      </c>
      <c r="B74" s="11"/>
      <c r="D74" s="15"/>
    </row>
    <row r="75" spans="1:5" x14ac:dyDescent="0.2">
      <c r="A75" t="s">
        <v>217</v>
      </c>
      <c r="B75" s="16"/>
      <c r="D75" s="15"/>
    </row>
    <row r="76" spans="1:5" x14ac:dyDescent="0.2">
      <c r="A76" s="13" t="s">
        <v>201</v>
      </c>
      <c r="B76" s="11">
        <v>0.74918981481481473</v>
      </c>
      <c r="C76" s="11">
        <v>0.75</v>
      </c>
      <c r="D76" t="s">
        <v>149</v>
      </c>
    </row>
    <row r="77" spans="1:5" x14ac:dyDescent="0.2">
      <c r="D77" t="s">
        <v>150</v>
      </c>
      <c r="E77" s="17" t="s">
        <v>205</v>
      </c>
    </row>
    <row r="78" spans="1:5" x14ac:dyDescent="0.2">
      <c r="D78" t="s">
        <v>37</v>
      </c>
    </row>
    <row r="80" spans="1:5" x14ac:dyDescent="0.2">
      <c r="A80" s="13" t="s">
        <v>207</v>
      </c>
      <c r="B80" s="11">
        <v>0.375</v>
      </c>
      <c r="C80" s="11">
        <v>0.375</v>
      </c>
      <c r="D80" t="s">
        <v>149</v>
      </c>
      <c r="E80" t="s">
        <v>211</v>
      </c>
    </row>
    <row r="81" spans="1:6" x14ac:dyDescent="0.2">
      <c r="A81" t="s">
        <v>209</v>
      </c>
      <c r="D81" t="s">
        <v>150</v>
      </c>
    </row>
    <row r="83" spans="1:6" x14ac:dyDescent="0.2">
      <c r="A83" s="13" t="s">
        <v>208</v>
      </c>
      <c r="B83" s="18">
        <v>0.91666666666666663</v>
      </c>
      <c r="C83" s="18">
        <v>0.95833333333333337</v>
      </c>
      <c r="D83" t="s">
        <v>149</v>
      </c>
      <c r="E83" t="s">
        <v>211</v>
      </c>
    </row>
    <row r="84" spans="1:6" x14ac:dyDescent="0.2">
      <c r="A84" t="s">
        <v>209</v>
      </c>
      <c r="D84" t="s">
        <v>150</v>
      </c>
    </row>
    <row r="86" spans="1:6" x14ac:dyDescent="0.2">
      <c r="A86" s="13" t="s">
        <v>214</v>
      </c>
      <c r="F86" t="s">
        <v>216</v>
      </c>
    </row>
    <row r="87" spans="1:6" x14ac:dyDescent="0.2">
      <c r="A87" s="13" t="s">
        <v>212</v>
      </c>
      <c r="B87" s="18">
        <v>0.33402777777777781</v>
      </c>
      <c r="D87" t="s">
        <v>37</v>
      </c>
      <c r="F87" t="s">
        <v>215</v>
      </c>
    </row>
    <row r="88" spans="1:6" x14ac:dyDescent="0.2">
      <c r="A88" s="22" t="s">
        <v>170</v>
      </c>
      <c r="B88" s="11">
        <v>0.33871527777777777</v>
      </c>
      <c r="C88" s="11">
        <v>0.35954861111111108</v>
      </c>
      <c r="D88" t="s">
        <v>149</v>
      </c>
    </row>
    <row r="89" spans="1:6" x14ac:dyDescent="0.2">
      <c r="A89" s="22"/>
      <c r="D89" t="s">
        <v>150</v>
      </c>
      <c r="E89" t="s">
        <v>213</v>
      </c>
    </row>
    <row r="90" spans="1:6" x14ac:dyDescent="0.2">
      <c r="A90" s="22"/>
      <c r="B90" s="18">
        <v>0.36041666666666666</v>
      </c>
      <c r="D90" t="s">
        <v>37</v>
      </c>
    </row>
    <row r="91" spans="1:6" x14ac:dyDescent="0.2">
      <c r="A91" s="13"/>
    </row>
    <row r="92" spans="1:6" x14ac:dyDescent="0.2">
      <c r="A92" s="13" t="s">
        <v>166</v>
      </c>
      <c r="B92" s="11">
        <v>0.36249999999999999</v>
      </c>
      <c r="C92" s="11">
        <v>0.37152777777777773</v>
      </c>
      <c r="D92" t="s">
        <v>149</v>
      </c>
      <c r="F92" t="s">
        <v>225</v>
      </c>
    </row>
    <row r="93" spans="1:6" x14ac:dyDescent="0.2">
      <c r="A93" s="15" t="s">
        <v>167</v>
      </c>
      <c r="D93" t="s">
        <v>150</v>
      </c>
      <c r="E93" t="s">
        <v>220</v>
      </c>
    </row>
    <row r="94" spans="1:6" x14ac:dyDescent="0.2">
      <c r="A94" s="15"/>
      <c r="B94" s="11">
        <v>0.3743055555555555</v>
      </c>
      <c r="D94" t="s">
        <v>37</v>
      </c>
    </row>
    <row r="96" spans="1:6" x14ac:dyDescent="0.2">
      <c r="A96" s="13" t="s">
        <v>200</v>
      </c>
      <c r="B96" s="11">
        <v>0.38194444444444442</v>
      </c>
      <c r="D96" t="s">
        <v>149</v>
      </c>
      <c r="E96" t="s">
        <v>227</v>
      </c>
    </row>
    <row r="97" spans="1:5" x14ac:dyDescent="0.2">
      <c r="A97" s="15" t="s">
        <v>175</v>
      </c>
      <c r="B97" s="11">
        <v>0.38262731481481477</v>
      </c>
      <c r="D97" t="s">
        <v>150</v>
      </c>
    </row>
    <row r="98" spans="1:5" x14ac:dyDescent="0.2">
      <c r="A98" s="15" t="s">
        <v>176</v>
      </c>
      <c r="B98" s="11">
        <v>0.38335648148148144</v>
      </c>
    </row>
    <row r="99" spans="1:5" x14ac:dyDescent="0.2">
      <c r="A99" s="15" t="s">
        <v>177</v>
      </c>
      <c r="B99" s="11">
        <v>0.38413194444444443</v>
      </c>
    </row>
    <row r="100" spans="1:5" x14ac:dyDescent="0.2">
      <c r="A100" s="15" t="s">
        <v>178</v>
      </c>
      <c r="B100" s="11">
        <v>0.38495370370370369</v>
      </c>
    </row>
    <row r="101" spans="1:5" x14ac:dyDescent="0.2">
      <c r="A101" s="15" t="s">
        <v>179</v>
      </c>
      <c r="B101" s="11">
        <v>0.38579861111111113</v>
      </c>
    </row>
    <row r="102" spans="1:5" x14ac:dyDescent="0.2">
      <c r="A102" s="15" t="s">
        <v>180</v>
      </c>
      <c r="B102" s="11">
        <v>0.38656249999999998</v>
      </c>
    </row>
    <row r="103" spans="1:5" x14ac:dyDescent="0.2">
      <c r="A103" s="15" t="s">
        <v>181</v>
      </c>
      <c r="B103" s="11">
        <v>0.3875231481481482</v>
      </c>
    </row>
    <row r="104" spans="1:5" x14ac:dyDescent="0.2">
      <c r="A104" s="15" t="s">
        <v>182</v>
      </c>
      <c r="B104" s="11">
        <v>0.38832175925925921</v>
      </c>
    </row>
    <row r="105" spans="1:5" x14ac:dyDescent="0.2">
      <c r="A105" s="15" t="s">
        <v>228</v>
      </c>
      <c r="B105" s="11">
        <v>0.38914351851851853</v>
      </c>
    </row>
    <row r="106" spans="1:5" x14ac:dyDescent="0.2">
      <c r="A106" s="15"/>
    </row>
    <row r="107" spans="1:5" x14ac:dyDescent="0.2">
      <c r="A107" s="13" t="s">
        <v>219</v>
      </c>
      <c r="B107" s="11">
        <v>0.39195601851851852</v>
      </c>
      <c r="C107" s="11">
        <v>0.39229166666666665</v>
      </c>
      <c r="D107" t="s">
        <v>149</v>
      </c>
    </row>
    <row r="108" spans="1:5" x14ac:dyDescent="0.2">
      <c r="D108" t="s">
        <v>150</v>
      </c>
      <c r="E108" t="s">
        <v>229</v>
      </c>
    </row>
    <row r="109" spans="1:5" x14ac:dyDescent="0.2">
      <c r="C109" s="11">
        <v>0.39374999999999999</v>
      </c>
      <c r="D109" t="s">
        <v>37</v>
      </c>
    </row>
    <row r="111" spans="1:5" x14ac:dyDescent="0.2">
      <c r="A111" t="s">
        <v>231</v>
      </c>
    </row>
    <row r="112" spans="1:5" x14ac:dyDescent="0.2">
      <c r="A112" s="13" t="s">
        <v>230</v>
      </c>
      <c r="B112" s="11" t="s">
        <v>232</v>
      </c>
    </row>
    <row r="113" spans="1:6" x14ac:dyDescent="0.2">
      <c r="A113" s="13"/>
    </row>
    <row r="115" spans="1:6" x14ac:dyDescent="0.2">
      <c r="A115" s="13" t="s">
        <v>158</v>
      </c>
      <c r="B115" s="11">
        <v>0.39999999999999997</v>
      </c>
      <c r="C115" s="11">
        <v>0.4145833333333333</v>
      </c>
      <c r="D115" t="s">
        <v>149</v>
      </c>
      <c r="F115" t="s">
        <v>235</v>
      </c>
    </row>
    <row r="116" spans="1:6" x14ac:dyDescent="0.2">
      <c r="A116" s="22" t="s">
        <v>162</v>
      </c>
      <c r="D116" t="s">
        <v>150</v>
      </c>
      <c r="E116" t="s">
        <v>233</v>
      </c>
    </row>
    <row r="117" spans="1:6" x14ac:dyDescent="0.2">
      <c r="A117" s="22"/>
      <c r="B117" s="11">
        <v>0.4152777777777778</v>
      </c>
      <c r="D117" t="s">
        <v>37</v>
      </c>
    </row>
    <row r="118" spans="1:6" x14ac:dyDescent="0.2">
      <c r="A118" s="13" t="s">
        <v>155</v>
      </c>
    </row>
    <row r="119" spans="1:6" x14ac:dyDescent="0.2">
      <c r="A119" s="13"/>
    </row>
    <row r="120" spans="1:6" x14ac:dyDescent="0.2">
      <c r="A120" s="21" t="s">
        <v>238</v>
      </c>
      <c r="B120" s="11">
        <v>0.41875000000000001</v>
      </c>
      <c r="C120" s="11">
        <v>0.42083333333333334</v>
      </c>
      <c r="D120" t="s">
        <v>149</v>
      </c>
    </row>
    <row r="121" spans="1:6" x14ac:dyDescent="0.2">
      <c r="A121" s="21"/>
      <c r="D121" t="s">
        <v>150</v>
      </c>
      <c r="E121" t="s">
        <v>237</v>
      </c>
    </row>
    <row r="122" spans="1:6" x14ac:dyDescent="0.2">
      <c r="B122" s="11">
        <v>0.42291666666666666</v>
      </c>
      <c r="D122" t="s">
        <v>37</v>
      </c>
    </row>
    <row r="124" spans="1:6" x14ac:dyDescent="0.2">
      <c r="A124" s="19" t="s">
        <v>219</v>
      </c>
      <c r="B124" s="18">
        <v>0.42517361111111113</v>
      </c>
      <c r="C124" s="18">
        <v>0.42552083333333335</v>
      </c>
      <c r="D124" s="17" t="s">
        <v>149</v>
      </c>
      <c r="E124" s="17"/>
      <c r="F124" t="s">
        <v>239</v>
      </c>
    </row>
    <row r="125" spans="1:6" x14ac:dyDescent="0.2">
      <c r="A125" s="17"/>
      <c r="B125" s="17"/>
      <c r="C125" s="17"/>
      <c r="D125" s="17" t="s">
        <v>150</v>
      </c>
      <c r="E125" s="17" t="s">
        <v>234</v>
      </c>
    </row>
    <row r="126" spans="1:6" x14ac:dyDescent="0.2">
      <c r="A126" s="17"/>
      <c r="B126" s="17"/>
      <c r="C126" s="18"/>
      <c r="D126" s="17" t="s">
        <v>37</v>
      </c>
      <c r="E126" s="17"/>
    </row>
    <row r="127" spans="1:6" x14ac:dyDescent="0.2">
      <c r="A127" s="17"/>
      <c r="B127" s="17"/>
      <c r="C127" s="18"/>
      <c r="D127" s="17"/>
      <c r="E127" s="17"/>
    </row>
    <row r="128" spans="1:6" x14ac:dyDescent="0.2">
      <c r="A128" t="s">
        <v>221</v>
      </c>
    </row>
    <row r="129" spans="1:6" x14ac:dyDescent="0.2">
      <c r="A129" t="s">
        <v>218</v>
      </c>
    </row>
    <row r="130" spans="1:6" x14ac:dyDescent="0.2">
      <c r="A130" s="13" t="s">
        <v>158</v>
      </c>
      <c r="B130" s="11">
        <v>0.4302083333333333</v>
      </c>
      <c r="C130" s="11">
        <v>0.44513888888888892</v>
      </c>
      <c r="D130" t="s">
        <v>149</v>
      </c>
      <c r="F130" t="s">
        <v>242</v>
      </c>
    </row>
    <row r="131" spans="1:6" x14ac:dyDescent="0.2">
      <c r="A131" s="22" t="s">
        <v>162</v>
      </c>
      <c r="B131" s="11">
        <v>0.4458333333333333</v>
      </c>
      <c r="D131" t="s">
        <v>150</v>
      </c>
      <c r="E131" t="s">
        <v>236</v>
      </c>
    </row>
    <row r="132" spans="1:6" x14ac:dyDescent="0.2">
      <c r="A132" s="22"/>
      <c r="B132" s="11"/>
      <c r="D132" t="s">
        <v>37</v>
      </c>
    </row>
    <row r="133" spans="1:6" x14ac:dyDescent="0.2">
      <c r="A133" s="13" t="s">
        <v>155</v>
      </c>
    </row>
    <row r="134" spans="1:6" x14ac:dyDescent="0.2">
      <c r="A134" s="13" t="s">
        <v>161</v>
      </c>
      <c r="B134" s="11">
        <v>0.44861111111111113</v>
      </c>
      <c r="C134" s="11">
        <v>0.46319444444444446</v>
      </c>
      <c r="D134" t="s">
        <v>149</v>
      </c>
      <c r="F134" s="11" t="s">
        <v>243</v>
      </c>
    </row>
    <row r="135" spans="1:6" x14ac:dyDescent="0.2">
      <c r="D135" t="s">
        <v>150</v>
      </c>
      <c r="E135" t="s">
        <v>240</v>
      </c>
      <c r="F135" t="s">
        <v>247</v>
      </c>
    </row>
    <row r="136" spans="1:6" x14ac:dyDescent="0.2">
      <c r="B136" s="11">
        <v>0.46458333333333335</v>
      </c>
      <c r="D136" t="s">
        <v>37</v>
      </c>
    </row>
    <row r="138" spans="1:6" x14ac:dyDescent="0.2">
      <c r="A138" s="13" t="s">
        <v>166</v>
      </c>
      <c r="B138" s="11">
        <v>0.4680555555555555</v>
      </c>
      <c r="C138" s="11">
        <v>0.47569444444444442</v>
      </c>
      <c r="D138" t="s">
        <v>149</v>
      </c>
      <c r="F138" t="s">
        <v>248</v>
      </c>
    </row>
    <row r="139" spans="1:6" x14ac:dyDescent="0.2">
      <c r="A139" s="15" t="s">
        <v>167</v>
      </c>
      <c r="D139" t="s">
        <v>150</v>
      </c>
      <c r="E139" t="s">
        <v>241</v>
      </c>
    </row>
    <row r="140" spans="1:6" x14ac:dyDescent="0.2">
      <c r="B140" s="11">
        <v>0.47638888888888892</v>
      </c>
      <c r="D140" t="s">
        <v>37</v>
      </c>
    </row>
    <row r="142" spans="1:6" x14ac:dyDescent="0.2">
      <c r="A142" s="13" t="s">
        <v>200</v>
      </c>
      <c r="B142" s="11">
        <v>0.48194444444444445</v>
      </c>
      <c r="D142" t="s">
        <v>149</v>
      </c>
    </row>
    <row r="143" spans="1:6" x14ac:dyDescent="0.2">
      <c r="A143" s="15" t="s">
        <v>175</v>
      </c>
      <c r="B143" s="11">
        <v>0.48218749999999999</v>
      </c>
      <c r="D143" t="s">
        <v>150</v>
      </c>
      <c r="E143" t="s">
        <v>249</v>
      </c>
    </row>
    <row r="144" spans="1:6" x14ac:dyDescent="0.2">
      <c r="A144" s="15" t="s">
        <v>176</v>
      </c>
      <c r="B144" s="11">
        <v>0.48302083333333329</v>
      </c>
    </row>
    <row r="145" spans="1:6" x14ac:dyDescent="0.2">
      <c r="A145" s="15" t="s">
        <v>177</v>
      </c>
      <c r="B145" s="11">
        <v>0.48380787037037037</v>
      </c>
    </row>
    <row r="146" spans="1:6" x14ac:dyDescent="0.2">
      <c r="A146" s="15" t="s">
        <v>178</v>
      </c>
      <c r="B146" s="11">
        <v>0.48456018518518523</v>
      </c>
    </row>
    <row r="147" spans="1:6" x14ac:dyDescent="0.2">
      <c r="A147" s="15" t="s">
        <v>179</v>
      </c>
      <c r="B147" s="11">
        <v>0.48538194444444444</v>
      </c>
    </row>
    <row r="148" spans="1:6" x14ac:dyDescent="0.2">
      <c r="A148" s="15" t="s">
        <v>180</v>
      </c>
      <c r="B148" s="11">
        <v>0.48620370370370369</v>
      </c>
    </row>
    <row r="149" spans="1:6" x14ac:dyDescent="0.2">
      <c r="A149" s="15" t="s">
        <v>181</v>
      </c>
      <c r="B149" s="11">
        <v>0.48693287037037036</v>
      </c>
    </row>
    <row r="150" spans="1:6" x14ac:dyDescent="0.2">
      <c r="A150" s="15" t="s">
        <v>182</v>
      </c>
      <c r="B150" s="11">
        <v>0.48767361111111113</v>
      </c>
    </row>
    <row r="152" spans="1:6" x14ac:dyDescent="0.2">
      <c r="A152" s="13" t="s">
        <v>244</v>
      </c>
      <c r="B152" s="11">
        <v>0.48909722222222224</v>
      </c>
      <c r="C152" s="11">
        <v>0.48940972222222223</v>
      </c>
      <c r="D152" t="s">
        <v>149</v>
      </c>
      <c r="F152" t="s">
        <v>251</v>
      </c>
    </row>
    <row r="153" spans="1:6" x14ac:dyDescent="0.2">
      <c r="A153" s="13"/>
      <c r="D153" t="s">
        <v>150</v>
      </c>
      <c r="E153" t="s">
        <v>250</v>
      </c>
      <c r="F153" t="s">
        <v>253</v>
      </c>
    </row>
    <row r="154" spans="1:6" x14ac:dyDescent="0.2">
      <c r="A154" s="13"/>
      <c r="B154" s="11">
        <v>0.49027777777777781</v>
      </c>
      <c r="D154" t="s">
        <v>37</v>
      </c>
    </row>
    <row r="155" spans="1:6" x14ac:dyDescent="0.2">
      <c r="A155" s="13"/>
    </row>
    <row r="156" spans="1:6" x14ac:dyDescent="0.2">
      <c r="A156" s="13" t="s">
        <v>245</v>
      </c>
      <c r="B156" s="11">
        <v>0.49374999999999997</v>
      </c>
      <c r="C156" s="11">
        <v>0.49479166666666669</v>
      </c>
      <c r="D156" t="s">
        <v>149</v>
      </c>
      <c r="F156" t="s">
        <v>255</v>
      </c>
    </row>
    <row r="157" spans="1:6" x14ac:dyDescent="0.2">
      <c r="A157" s="13"/>
      <c r="D157" t="s">
        <v>150</v>
      </c>
      <c r="E157" t="s">
        <v>252</v>
      </c>
      <c r="F157" t="s">
        <v>254</v>
      </c>
    </row>
    <row r="158" spans="1:6" x14ac:dyDescent="0.2">
      <c r="A158" s="13"/>
      <c r="B158" s="11"/>
      <c r="D158" t="s">
        <v>37</v>
      </c>
    </row>
    <row r="159" spans="1:6" x14ac:dyDescent="0.2">
      <c r="A159" s="13"/>
    </row>
    <row r="160" spans="1:6" x14ac:dyDescent="0.2">
      <c r="A160" t="s">
        <v>224</v>
      </c>
    </row>
    <row r="161" spans="1:6" x14ac:dyDescent="0.2">
      <c r="A161" t="s">
        <v>246</v>
      </c>
      <c r="F161" t="s">
        <v>256</v>
      </c>
    </row>
    <row r="162" spans="1:6" x14ac:dyDescent="0.2">
      <c r="A162" s="13" t="s">
        <v>158</v>
      </c>
      <c r="B162" s="18">
        <v>0.50295138888888891</v>
      </c>
      <c r="C162" s="11">
        <v>0.51874999999999993</v>
      </c>
      <c r="D162" t="s">
        <v>149</v>
      </c>
      <c r="F162" t="s">
        <v>257</v>
      </c>
    </row>
    <row r="163" spans="1:6" x14ac:dyDescent="0.2">
      <c r="A163" s="22" t="s">
        <v>162</v>
      </c>
      <c r="D163" t="s">
        <v>150</v>
      </c>
      <c r="E163" t="s">
        <v>259</v>
      </c>
      <c r="F163" t="s">
        <v>258</v>
      </c>
    </row>
    <row r="164" spans="1:6" x14ac:dyDescent="0.2">
      <c r="A164" s="22"/>
      <c r="B164" s="11">
        <v>0.51944444444444449</v>
      </c>
      <c r="D164" t="s">
        <v>37</v>
      </c>
      <c r="F164" t="s">
        <v>274</v>
      </c>
    </row>
    <row r="165" spans="1:6" x14ac:dyDescent="0.2">
      <c r="A165" s="13" t="s">
        <v>155</v>
      </c>
    </row>
    <row r="166" spans="1:6" x14ac:dyDescent="0.2">
      <c r="A166" s="13" t="s">
        <v>161</v>
      </c>
      <c r="B166" s="11">
        <v>0.52222222222222225</v>
      </c>
      <c r="C166" s="11">
        <v>0.53819444444444442</v>
      </c>
      <c r="D166" t="s">
        <v>149</v>
      </c>
      <c r="F166" t="s">
        <v>275</v>
      </c>
    </row>
    <row r="167" spans="1:6" x14ac:dyDescent="0.2">
      <c r="D167" t="s">
        <v>150</v>
      </c>
      <c r="E167" t="s">
        <v>260</v>
      </c>
      <c r="F167" t="s">
        <v>278</v>
      </c>
    </row>
    <row r="168" spans="1:6" x14ac:dyDescent="0.2">
      <c r="B168" s="11">
        <v>0.53888888888888886</v>
      </c>
      <c r="D168" t="s">
        <v>37</v>
      </c>
      <c r="F168" t="s">
        <v>276</v>
      </c>
    </row>
    <row r="169" spans="1:6" x14ac:dyDescent="0.2">
      <c r="F169" t="s">
        <v>277</v>
      </c>
    </row>
    <row r="171" spans="1:6" x14ac:dyDescent="0.2">
      <c r="A171" s="13" t="s">
        <v>166</v>
      </c>
      <c r="B171" s="11">
        <v>0.54166666666666663</v>
      </c>
      <c r="C171" s="11">
        <v>0.55208333333333337</v>
      </c>
      <c r="D171" t="s">
        <v>149</v>
      </c>
      <c r="F171" t="s">
        <v>283</v>
      </c>
    </row>
    <row r="172" spans="1:6" x14ac:dyDescent="0.2">
      <c r="A172" s="15" t="s">
        <v>167</v>
      </c>
      <c r="D172" t="s">
        <v>150</v>
      </c>
      <c r="E172" t="s">
        <v>261</v>
      </c>
      <c r="F172" t="s">
        <v>284</v>
      </c>
    </row>
    <row r="173" spans="1:6" x14ac:dyDescent="0.2">
      <c r="B173" s="11">
        <v>0.55277777777777781</v>
      </c>
      <c r="D173" t="s">
        <v>37</v>
      </c>
    </row>
    <row r="175" spans="1:6" x14ac:dyDescent="0.2">
      <c r="A175" s="13" t="s">
        <v>200</v>
      </c>
      <c r="B175" s="11">
        <v>0.55798611111111118</v>
      </c>
      <c r="D175" t="s">
        <v>149</v>
      </c>
      <c r="F175" t="s">
        <v>285</v>
      </c>
    </row>
    <row r="176" spans="1:6" x14ac:dyDescent="0.2">
      <c r="A176" s="15" t="s">
        <v>175</v>
      </c>
      <c r="B176" s="11">
        <v>0.55821759259259263</v>
      </c>
      <c r="D176" t="s">
        <v>150</v>
      </c>
      <c r="E176" s="17" t="s">
        <v>262</v>
      </c>
    </row>
    <row r="177" spans="1:6" x14ac:dyDescent="0.2">
      <c r="A177" s="15" t="s">
        <v>176</v>
      </c>
      <c r="B177" s="11">
        <v>0.55902777777777779</v>
      </c>
    </row>
    <row r="178" spans="1:6" x14ac:dyDescent="0.2">
      <c r="A178" s="15" t="s">
        <v>177</v>
      </c>
      <c r="B178" s="11">
        <v>0.55983796296296295</v>
      </c>
    </row>
    <row r="179" spans="1:6" x14ac:dyDescent="0.2">
      <c r="A179" s="15" t="s">
        <v>178</v>
      </c>
      <c r="B179" s="11">
        <v>0.560613425925926</v>
      </c>
    </row>
    <row r="180" spans="1:6" x14ac:dyDescent="0.2">
      <c r="A180" s="15" t="s">
        <v>179</v>
      </c>
      <c r="B180" s="11">
        <v>0.56137731481481479</v>
      </c>
    </row>
    <row r="181" spans="1:6" x14ac:dyDescent="0.2">
      <c r="A181" s="15" t="s">
        <v>180</v>
      </c>
      <c r="B181" s="11">
        <v>0.56214120370370368</v>
      </c>
    </row>
    <row r="182" spans="1:6" x14ac:dyDescent="0.2">
      <c r="A182" s="15" t="s">
        <v>181</v>
      </c>
      <c r="B182" s="11">
        <v>0.56289351851851854</v>
      </c>
      <c r="C182" s="16"/>
    </row>
    <row r="183" spans="1:6" x14ac:dyDescent="0.2">
      <c r="A183" s="15" t="s">
        <v>182</v>
      </c>
      <c r="B183" s="11">
        <v>0.56369212962962967</v>
      </c>
      <c r="C183" s="11">
        <v>0.56458333333333333</v>
      </c>
    </row>
    <row r="185" spans="1:6" x14ac:dyDescent="0.2">
      <c r="A185" s="13" t="s">
        <v>270</v>
      </c>
      <c r="B185" s="18">
        <v>0.56562499999999993</v>
      </c>
      <c r="C185" s="11">
        <v>0.56666666666666665</v>
      </c>
      <c r="D185" t="s">
        <v>149</v>
      </c>
      <c r="E185" s="17"/>
      <c r="F185" t="s">
        <v>286</v>
      </c>
    </row>
    <row r="186" spans="1:6" x14ac:dyDescent="0.2">
      <c r="D186" t="s">
        <v>150</v>
      </c>
      <c r="E186" s="17" t="s">
        <v>271</v>
      </c>
      <c r="F186" t="s">
        <v>287</v>
      </c>
    </row>
    <row r="187" spans="1:6" x14ac:dyDescent="0.2">
      <c r="B187" s="11">
        <v>0.56736111111111109</v>
      </c>
      <c r="D187" t="s">
        <v>37</v>
      </c>
    </row>
    <row r="188" spans="1:6" x14ac:dyDescent="0.2">
      <c r="B188" s="11"/>
    </row>
    <row r="190" spans="1:6" x14ac:dyDescent="0.2">
      <c r="A190" t="s">
        <v>264</v>
      </c>
    </row>
    <row r="191" spans="1:6" x14ac:dyDescent="0.2">
      <c r="A191" t="s">
        <v>263</v>
      </c>
    </row>
    <row r="192" spans="1:6" x14ac:dyDescent="0.2">
      <c r="A192" s="13" t="s">
        <v>158</v>
      </c>
      <c r="B192" s="18">
        <v>0.57094907407407403</v>
      </c>
      <c r="C192" s="11">
        <v>0.58680555555555558</v>
      </c>
      <c r="D192" t="s">
        <v>149</v>
      </c>
    </row>
    <row r="193" spans="1:6" x14ac:dyDescent="0.2">
      <c r="A193" s="22" t="s">
        <v>162</v>
      </c>
      <c r="D193" t="s">
        <v>150</v>
      </c>
      <c r="E193" t="s">
        <v>265</v>
      </c>
      <c r="F193" t="s">
        <v>289</v>
      </c>
    </row>
    <row r="194" spans="1:6" x14ac:dyDescent="0.2">
      <c r="A194" s="22"/>
      <c r="D194" t="s">
        <v>37</v>
      </c>
      <c r="F194" t="s">
        <v>290</v>
      </c>
    </row>
    <row r="195" spans="1:6" x14ac:dyDescent="0.2">
      <c r="A195" s="13" t="s">
        <v>155</v>
      </c>
      <c r="B195" s="11">
        <v>0.58750000000000002</v>
      </c>
    </row>
    <row r="196" spans="1:6" x14ac:dyDescent="0.2">
      <c r="A196" s="13" t="s">
        <v>161</v>
      </c>
      <c r="B196" s="11">
        <v>0.59027777777777779</v>
      </c>
      <c r="C196" s="11">
        <v>0.60555555555555551</v>
      </c>
      <c r="D196" t="s">
        <v>149</v>
      </c>
      <c r="F196" t="s">
        <v>291</v>
      </c>
    </row>
    <row r="197" spans="1:6" x14ac:dyDescent="0.2">
      <c r="D197" t="s">
        <v>150</v>
      </c>
      <c r="E197" t="s">
        <v>266</v>
      </c>
      <c r="F197" t="s">
        <v>292</v>
      </c>
    </row>
    <row r="198" spans="1:6" x14ac:dyDescent="0.2">
      <c r="B198" s="11">
        <v>0.60625000000000007</v>
      </c>
      <c r="D198" t="s">
        <v>37</v>
      </c>
      <c r="F198" t="s">
        <v>293</v>
      </c>
    </row>
    <row r="200" spans="1:6" x14ac:dyDescent="0.2">
      <c r="A200" s="13" t="s">
        <v>166</v>
      </c>
      <c r="B200" s="11">
        <v>0.60833333333333328</v>
      </c>
      <c r="C200" s="11">
        <v>0.61736111111111114</v>
      </c>
      <c r="D200" t="s">
        <v>149</v>
      </c>
      <c r="F200" t="s">
        <v>294</v>
      </c>
    </row>
    <row r="201" spans="1:6" x14ac:dyDescent="0.2">
      <c r="A201" s="15" t="s">
        <v>167</v>
      </c>
      <c r="D201" t="s">
        <v>150</v>
      </c>
      <c r="E201" t="s">
        <v>267</v>
      </c>
    </row>
    <row r="202" spans="1:6" x14ac:dyDescent="0.2">
      <c r="B202" s="11">
        <v>0.61805555555555558</v>
      </c>
      <c r="D202" t="s">
        <v>37</v>
      </c>
    </row>
    <row r="204" spans="1:6" x14ac:dyDescent="0.2">
      <c r="A204" s="13" t="s">
        <v>200</v>
      </c>
      <c r="B204" s="11">
        <v>0.62210648148148151</v>
      </c>
      <c r="D204" t="s">
        <v>149</v>
      </c>
    </row>
    <row r="205" spans="1:6" x14ac:dyDescent="0.2">
      <c r="A205" s="15" t="s">
        <v>175</v>
      </c>
      <c r="B205" s="11">
        <v>0.62222222222222223</v>
      </c>
      <c r="D205" t="s">
        <v>150</v>
      </c>
      <c r="E205" t="s">
        <v>268</v>
      </c>
    </row>
    <row r="206" spans="1:6" x14ac:dyDescent="0.2">
      <c r="A206" s="15" t="s">
        <v>176</v>
      </c>
      <c r="B206" s="11">
        <v>0.62296296296296294</v>
      </c>
    </row>
    <row r="207" spans="1:6" x14ac:dyDescent="0.2">
      <c r="A207" s="15" t="s">
        <v>177</v>
      </c>
      <c r="B207" s="11">
        <v>0.62369212962962961</v>
      </c>
    </row>
    <row r="208" spans="1:6" x14ac:dyDescent="0.2">
      <c r="A208" s="15" t="s">
        <v>178</v>
      </c>
      <c r="B208" s="11">
        <v>0.62437500000000001</v>
      </c>
      <c r="F208" t="s">
        <v>296</v>
      </c>
    </row>
    <row r="209" spans="1:6" x14ac:dyDescent="0.2">
      <c r="A209" s="15" t="s">
        <v>179</v>
      </c>
      <c r="B209" s="11">
        <v>0.62510416666666668</v>
      </c>
      <c r="C209" s="16"/>
    </row>
    <row r="210" spans="1:6" x14ac:dyDescent="0.2">
      <c r="A210" s="15" t="s">
        <v>180</v>
      </c>
      <c r="B210" s="11">
        <v>0.62582175925925931</v>
      </c>
    </row>
    <row r="211" spans="1:6" x14ac:dyDescent="0.2">
      <c r="A211" s="15" t="s">
        <v>181</v>
      </c>
      <c r="B211" s="11">
        <v>0.62657407407407406</v>
      </c>
    </row>
    <row r="212" spans="1:6" x14ac:dyDescent="0.2">
      <c r="A212" s="15" t="s">
        <v>182</v>
      </c>
      <c r="B212" s="11">
        <v>0.62736111111111115</v>
      </c>
      <c r="C212" s="11">
        <v>0.62820601851851854</v>
      </c>
    </row>
    <row r="214" spans="1:6" x14ac:dyDescent="0.2">
      <c r="A214" s="21" t="s">
        <v>269</v>
      </c>
      <c r="B214" s="11">
        <v>0.62870370370370365</v>
      </c>
      <c r="D214" t="s">
        <v>149</v>
      </c>
      <c r="E214" s="17" t="s">
        <v>272</v>
      </c>
      <c r="F214" t="s">
        <v>297</v>
      </c>
    </row>
    <row r="215" spans="1:6" x14ac:dyDescent="0.2">
      <c r="A215" s="21"/>
      <c r="D215" t="s">
        <v>150</v>
      </c>
      <c r="F215" t="s">
        <v>299</v>
      </c>
    </row>
    <row r="216" spans="1:6" x14ac:dyDescent="0.2">
      <c r="A216" s="15" t="s">
        <v>298</v>
      </c>
      <c r="B216" s="11">
        <v>0.63263888888888886</v>
      </c>
      <c r="D216" t="s">
        <v>37</v>
      </c>
    </row>
    <row r="217" spans="1:6" x14ac:dyDescent="0.2">
      <c r="B217" s="11"/>
    </row>
    <row r="218" spans="1:6" x14ac:dyDescent="0.2">
      <c r="B218" s="11"/>
    </row>
    <row r="219" spans="1:6" x14ac:dyDescent="0.2">
      <c r="A219" t="s">
        <v>273</v>
      </c>
    </row>
    <row r="220" spans="1:6" x14ac:dyDescent="0.2">
      <c r="A220" t="s">
        <v>295</v>
      </c>
    </row>
    <row r="221" spans="1:6" x14ac:dyDescent="0.2">
      <c r="A221" s="13" t="s">
        <v>158</v>
      </c>
      <c r="B221" s="11">
        <v>0.63958333333333328</v>
      </c>
      <c r="C221" s="11">
        <v>0.65555555555555556</v>
      </c>
      <c r="D221" t="s">
        <v>149</v>
      </c>
      <c r="E221" s="17" t="s">
        <v>279</v>
      </c>
      <c r="F221" t="s">
        <v>300</v>
      </c>
    </row>
    <row r="222" spans="1:6" x14ac:dyDescent="0.2">
      <c r="A222" s="22" t="s">
        <v>162</v>
      </c>
      <c r="D222" t="s">
        <v>150</v>
      </c>
      <c r="F222" t="s">
        <v>301</v>
      </c>
    </row>
    <row r="223" spans="1:6" x14ac:dyDescent="0.2">
      <c r="A223" s="22"/>
      <c r="B223" s="11">
        <v>0.65590277777777783</v>
      </c>
      <c r="D223" t="s">
        <v>37</v>
      </c>
    </row>
    <row r="224" spans="1:6" x14ac:dyDescent="0.2">
      <c r="A224" s="13" t="s">
        <v>155</v>
      </c>
      <c r="F224" t="s">
        <v>302</v>
      </c>
    </row>
    <row r="225" spans="1:14" x14ac:dyDescent="0.2">
      <c r="A225" s="13" t="s">
        <v>161</v>
      </c>
      <c r="B225" s="11">
        <v>0.66111111111111109</v>
      </c>
      <c r="C225" s="11">
        <v>0.68055555555555547</v>
      </c>
      <c r="D225" t="s">
        <v>149</v>
      </c>
      <c r="E225" s="17" t="s">
        <v>280</v>
      </c>
      <c r="F225" t="s">
        <v>303</v>
      </c>
    </row>
    <row r="226" spans="1:14" x14ac:dyDescent="0.2">
      <c r="D226" t="s">
        <v>150</v>
      </c>
      <c r="F226" t="s">
        <v>304</v>
      </c>
    </row>
    <row r="227" spans="1:14" x14ac:dyDescent="0.2">
      <c r="B227" s="11">
        <v>0.68090277777777775</v>
      </c>
      <c r="D227" t="s">
        <v>37</v>
      </c>
      <c r="F227" t="s">
        <v>306</v>
      </c>
      <c r="N227" t="s">
        <v>307</v>
      </c>
    </row>
    <row r="228" spans="1:14" x14ac:dyDescent="0.2">
      <c r="F228" t="s">
        <v>305</v>
      </c>
    </row>
    <row r="230" spans="1:14" x14ac:dyDescent="0.2">
      <c r="A230" s="13" t="s">
        <v>166</v>
      </c>
      <c r="B230" s="11">
        <v>0.68402777777777779</v>
      </c>
      <c r="C230" s="11">
        <v>0.6934027777777777</v>
      </c>
      <c r="D230" t="s">
        <v>149</v>
      </c>
      <c r="E230" s="17" t="s">
        <v>281</v>
      </c>
      <c r="F230" t="s">
        <v>308</v>
      </c>
    </row>
    <row r="231" spans="1:14" x14ac:dyDescent="0.2">
      <c r="A231" s="15" t="s">
        <v>167</v>
      </c>
      <c r="D231" t="s">
        <v>150</v>
      </c>
      <c r="F231" t="s">
        <v>309</v>
      </c>
    </row>
    <row r="232" spans="1:14" x14ac:dyDescent="0.2">
      <c r="B232" s="11">
        <v>0.69444444444444453</v>
      </c>
      <c r="D232" t="s">
        <v>37</v>
      </c>
    </row>
    <row r="234" spans="1:14" x14ac:dyDescent="0.2">
      <c r="A234" s="13" t="s">
        <v>200</v>
      </c>
      <c r="B234" s="11">
        <v>0.6972222222222223</v>
      </c>
      <c r="D234" t="s">
        <v>149</v>
      </c>
      <c r="E234" s="17" t="s">
        <v>282</v>
      </c>
    </row>
    <row r="235" spans="1:14" x14ac:dyDescent="0.2">
      <c r="A235" s="15" t="s">
        <v>175</v>
      </c>
      <c r="B235" s="11">
        <v>0.6974999999999999</v>
      </c>
      <c r="D235" t="s">
        <v>150</v>
      </c>
    </row>
    <row r="236" spans="1:14" x14ac:dyDescent="0.2">
      <c r="A236" s="15" t="s">
        <v>176</v>
      </c>
      <c r="B236" s="11">
        <v>0.69832175925925932</v>
      </c>
    </row>
    <row r="237" spans="1:14" x14ac:dyDescent="0.2">
      <c r="A237" s="15" t="s">
        <v>177</v>
      </c>
      <c r="B237" s="11">
        <v>0.69905092592592588</v>
      </c>
    </row>
    <row r="238" spans="1:14" x14ac:dyDescent="0.2">
      <c r="A238" s="15" t="s">
        <v>178</v>
      </c>
      <c r="B238" s="11">
        <v>0.69987268518518519</v>
      </c>
    </row>
    <row r="239" spans="1:14" x14ac:dyDescent="0.2">
      <c r="A239" s="15" t="s">
        <v>179</v>
      </c>
      <c r="B239" s="11">
        <v>0.7006944444444444</v>
      </c>
    </row>
    <row r="240" spans="1:14" x14ac:dyDescent="0.2">
      <c r="A240" s="15" t="s">
        <v>180</v>
      </c>
      <c r="B240" s="11">
        <v>0.70142361111111118</v>
      </c>
    </row>
    <row r="241" spans="1:6" x14ac:dyDescent="0.2">
      <c r="A241" s="15" t="s">
        <v>181</v>
      </c>
      <c r="B241" s="11">
        <v>0.70284722222222218</v>
      </c>
    </row>
    <row r="242" spans="1:6" x14ac:dyDescent="0.2">
      <c r="A242" s="15" t="s">
        <v>182</v>
      </c>
      <c r="B242" s="11">
        <v>0.70357638888888896</v>
      </c>
      <c r="C242" s="11">
        <v>0.70570601851851855</v>
      </c>
    </row>
    <row r="243" spans="1:6" x14ac:dyDescent="0.2">
      <c r="B243" s="11">
        <v>0.70694444444444438</v>
      </c>
      <c r="D243" t="s">
        <v>37</v>
      </c>
    </row>
    <row r="245" spans="1:6" x14ac:dyDescent="0.2">
      <c r="A245" s="15" t="s">
        <v>288</v>
      </c>
    </row>
    <row r="248" spans="1:6" x14ac:dyDescent="0.2">
      <c r="A248" s="23">
        <v>45356</v>
      </c>
    </row>
    <row r="249" spans="1:6" x14ac:dyDescent="0.2">
      <c r="A249" t="s">
        <v>146</v>
      </c>
      <c r="B249" t="s">
        <v>156</v>
      </c>
      <c r="C249" t="s">
        <v>157</v>
      </c>
      <c r="D249" t="s">
        <v>148</v>
      </c>
      <c r="E249" t="s">
        <v>151</v>
      </c>
      <c r="F249" t="s">
        <v>183</v>
      </c>
    </row>
    <row r="250" spans="1:6" x14ac:dyDescent="0.2">
      <c r="A250" t="s">
        <v>310</v>
      </c>
    </row>
    <row r="252" spans="1:6" x14ac:dyDescent="0.2">
      <c r="A252" s="13" t="s">
        <v>311</v>
      </c>
    </row>
    <row r="255" spans="1:6" x14ac:dyDescent="0.2">
      <c r="A255" t="s">
        <v>324</v>
      </c>
      <c r="B255" s="11">
        <v>0.48349537037037038</v>
      </c>
      <c r="C255" s="11">
        <v>0.48446759259259259</v>
      </c>
      <c r="D255" t="s">
        <v>37</v>
      </c>
    </row>
    <row r="258" spans="1:6" x14ac:dyDescent="0.2">
      <c r="A258" s="13" t="s">
        <v>158</v>
      </c>
      <c r="B258" s="11">
        <v>0.48620370370370369</v>
      </c>
      <c r="C258" s="11">
        <v>0.50694444444444442</v>
      </c>
      <c r="D258" t="s">
        <v>330</v>
      </c>
      <c r="F258" t="s">
        <v>327</v>
      </c>
    </row>
    <row r="259" spans="1:6" x14ac:dyDescent="0.2">
      <c r="A259" s="22" t="s">
        <v>162</v>
      </c>
      <c r="D259" t="s">
        <v>150</v>
      </c>
      <c r="F259" t="s">
        <v>328</v>
      </c>
    </row>
    <row r="260" spans="1:6" x14ac:dyDescent="0.2">
      <c r="A260" s="22"/>
      <c r="B260" s="11">
        <v>0.50748842592592591</v>
      </c>
      <c r="C260" s="11">
        <v>0.50856481481481486</v>
      </c>
      <c r="D260" t="s">
        <v>37</v>
      </c>
      <c r="E260" t="s">
        <v>337</v>
      </c>
      <c r="F260" t="s">
        <v>329</v>
      </c>
    </row>
    <row r="261" spans="1:6" x14ac:dyDescent="0.2">
      <c r="A261" s="13" t="s">
        <v>155</v>
      </c>
    </row>
    <row r="262" spans="1:6" x14ac:dyDescent="0.2">
      <c r="A262" s="13" t="s">
        <v>161</v>
      </c>
      <c r="B262" s="11">
        <v>0.50937500000000002</v>
      </c>
      <c r="C262" s="11">
        <v>0.52583333333333326</v>
      </c>
      <c r="D262" t="s">
        <v>330</v>
      </c>
      <c r="F262" t="s">
        <v>331</v>
      </c>
    </row>
    <row r="263" spans="1:6" x14ac:dyDescent="0.2">
      <c r="A263" s="24" t="s">
        <v>325</v>
      </c>
      <c r="D263" t="s">
        <v>150</v>
      </c>
      <c r="F263" t="s">
        <v>332</v>
      </c>
    </row>
    <row r="264" spans="1:6" x14ac:dyDescent="0.2">
      <c r="A264" s="24" t="s">
        <v>326</v>
      </c>
      <c r="B264" s="11">
        <v>0.52656249999999993</v>
      </c>
      <c r="C264" s="11">
        <v>0.52777777777777779</v>
      </c>
      <c r="D264" t="s">
        <v>37</v>
      </c>
      <c r="E264" t="s">
        <v>336</v>
      </c>
    </row>
    <row r="267" spans="1:6" x14ac:dyDescent="0.2">
      <c r="A267" s="13" t="s">
        <v>166</v>
      </c>
      <c r="B267" s="11">
        <v>0.52951388888888895</v>
      </c>
      <c r="C267" s="11">
        <v>0.53732638888888895</v>
      </c>
      <c r="D267" t="s">
        <v>330</v>
      </c>
      <c r="F267" t="s">
        <v>333</v>
      </c>
    </row>
    <row r="268" spans="1:6" x14ac:dyDescent="0.2">
      <c r="A268" s="15" t="s">
        <v>167</v>
      </c>
      <c r="D268" t="s">
        <v>150</v>
      </c>
    </row>
    <row r="269" spans="1:6" x14ac:dyDescent="0.2">
      <c r="B269" s="11">
        <v>0.53888888888888886</v>
      </c>
      <c r="D269" t="s">
        <v>37</v>
      </c>
      <c r="E269" t="s">
        <v>335</v>
      </c>
    </row>
    <row r="271" spans="1:6" x14ac:dyDescent="0.2">
      <c r="A271" t="s">
        <v>334</v>
      </c>
    </row>
    <row r="274" spans="1:6" x14ac:dyDescent="0.2">
      <c r="B274" s="11">
        <v>0.56472222222222224</v>
      </c>
      <c r="D274" t="s">
        <v>37</v>
      </c>
    </row>
    <row r="275" spans="1:6" x14ac:dyDescent="0.2">
      <c r="A275" s="13" t="s">
        <v>200</v>
      </c>
      <c r="D275" t="s">
        <v>330</v>
      </c>
    </row>
    <row r="276" spans="1:6" x14ac:dyDescent="0.2">
      <c r="A276" s="15" t="s">
        <v>175</v>
      </c>
      <c r="B276" s="11">
        <v>0.5681828703703703</v>
      </c>
      <c r="D276" t="s">
        <v>150</v>
      </c>
    </row>
    <row r="277" spans="1:6" x14ac:dyDescent="0.2">
      <c r="A277" s="15" t="s">
        <v>176</v>
      </c>
      <c r="B277" s="11">
        <v>0.56900462962962961</v>
      </c>
    </row>
    <row r="278" spans="1:6" x14ac:dyDescent="0.2">
      <c r="A278" s="15" t="s">
        <v>177</v>
      </c>
      <c r="B278" s="11">
        <v>0.56978009259259255</v>
      </c>
    </row>
    <row r="279" spans="1:6" x14ac:dyDescent="0.2">
      <c r="A279" s="15" t="s">
        <v>178</v>
      </c>
      <c r="B279" s="11">
        <v>0.57072916666666662</v>
      </c>
    </row>
    <row r="280" spans="1:6" x14ac:dyDescent="0.2">
      <c r="A280" s="15" t="s">
        <v>179</v>
      </c>
      <c r="B280" s="11">
        <v>0.57166666666666666</v>
      </c>
      <c r="F280" t="s">
        <v>339</v>
      </c>
    </row>
    <row r="281" spans="1:6" x14ac:dyDescent="0.2">
      <c r="A281" s="24" t="s">
        <v>338</v>
      </c>
      <c r="B281" s="11">
        <v>0.57267361111111115</v>
      </c>
    </row>
    <row r="282" spans="1:6" x14ac:dyDescent="0.2">
      <c r="A282" s="15" t="s">
        <v>180</v>
      </c>
      <c r="B282" s="11">
        <v>0.57363425925925926</v>
      </c>
    </row>
    <row r="283" spans="1:6" x14ac:dyDescent="0.2">
      <c r="A283" s="15" t="s">
        <v>181</v>
      </c>
      <c r="B283" s="11">
        <v>0.57467592592592587</v>
      </c>
    </row>
    <row r="284" spans="1:6" x14ac:dyDescent="0.2">
      <c r="A284" s="15" t="s">
        <v>182</v>
      </c>
      <c r="B284" s="11">
        <v>0.57550925925925933</v>
      </c>
      <c r="C284" s="11">
        <v>0.57777777777777783</v>
      </c>
    </row>
    <row r="285" spans="1:6" x14ac:dyDescent="0.2">
      <c r="B285" s="11">
        <v>0.58946759259259263</v>
      </c>
      <c r="C285" s="11">
        <v>0.59027777777777779</v>
      </c>
      <c r="D285" t="s">
        <v>37</v>
      </c>
    </row>
    <row r="288" spans="1:6" x14ac:dyDescent="0.2">
      <c r="A288" s="9">
        <v>45358</v>
      </c>
      <c r="B288" t="s">
        <v>340</v>
      </c>
    </row>
    <row r="291" spans="1:6" x14ac:dyDescent="0.2">
      <c r="A291" t="s">
        <v>343</v>
      </c>
    </row>
    <row r="292" spans="1:6" x14ac:dyDescent="0.2">
      <c r="A292" t="s">
        <v>324</v>
      </c>
      <c r="B292" s="11">
        <v>0.43444444444444441</v>
      </c>
      <c r="C292" s="11">
        <v>0.43535879629629631</v>
      </c>
      <c r="D292" t="s">
        <v>37</v>
      </c>
    </row>
    <row r="295" spans="1:6" x14ac:dyDescent="0.2">
      <c r="A295" s="13" t="s">
        <v>158</v>
      </c>
      <c r="B295" s="11">
        <v>0.4368055555555555</v>
      </c>
      <c r="C295" s="11">
        <v>0.41944444444444445</v>
      </c>
      <c r="D295" t="s">
        <v>330</v>
      </c>
      <c r="F295" t="s">
        <v>341</v>
      </c>
    </row>
    <row r="296" spans="1:6" x14ac:dyDescent="0.2">
      <c r="A296" s="22" t="s">
        <v>162</v>
      </c>
      <c r="D296" t="s">
        <v>150</v>
      </c>
      <c r="F296" t="s">
        <v>344</v>
      </c>
    </row>
    <row r="297" spans="1:6" x14ac:dyDescent="0.2">
      <c r="A297" s="22"/>
      <c r="B297" s="11">
        <v>0.45555555555555555</v>
      </c>
      <c r="C297" s="11">
        <v>0.45624999999999999</v>
      </c>
      <c r="D297" t="s">
        <v>37</v>
      </c>
      <c r="E297" t="s">
        <v>337</v>
      </c>
    </row>
    <row r="298" spans="1:6" x14ac:dyDescent="0.2">
      <c r="A298" s="13" t="s">
        <v>155</v>
      </c>
    </row>
    <row r="299" spans="1:6" x14ac:dyDescent="0.2">
      <c r="A299" s="13" t="s">
        <v>161</v>
      </c>
      <c r="B299" s="11">
        <v>0.45694444444444443</v>
      </c>
      <c r="C299" s="11">
        <v>0.47361111111111115</v>
      </c>
      <c r="D299" t="s">
        <v>330</v>
      </c>
      <c r="F299" t="s">
        <v>345</v>
      </c>
    </row>
    <row r="300" spans="1:6" x14ac:dyDescent="0.2">
      <c r="A300" s="24" t="s">
        <v>325</v>
      </c>
      <c r="D300" t="s">
        <v>150</v>
      </c>
      <c r="F300" t="s">
        <v>346</v>
      </c>
    </row>
    <row r="301" spans="1:6" x14ac:dyDescent="0.2">
      <c r="A301" s="24" t="s">
        <v>326</v>
      </c>
      <c r="B301" s="11">
        <v>0.47414351851851855</v>
      </c>
      <c r="C301" s="11">
        <v>0.47512731481481479</v>
      </c>
      <c r="D301" t="s">
        <v>37</v>
      </c>
      <c r="E301" t="s">
        <v>336</v>
      </c>
      <c r="F301" t="s">
        <v>347</v>
      </c>
    </row>
    <row r="302" spans="1:6" x14ac:dyDescent="0.2">
      <c r="F302" t="s">
        <v>348</v>
      </c>
    </row>
    <row r="304" spans="1:6" x14ac:dyDescent="0.2">
      <c r="A304" s="13" t="s">
        <v>166</v>
      </c>
      <c r="B304" s="11">
        <v>0.47667824074074078</v>
      </c>
      <c r="C304" s="11">
        <v>0.48402777777777778</v>
      </c>
      <c r="D304" t="s">
        <v>330</v>
      </c>
      <c r="F304" t="s">
        <v>349</v>
      </c>
    </row>
    <row r="305" spans="1:5" x14ac:dyDescent="0.2">
      <c r="A305" s="15" t="s">
        <v>167</v>
      </c>
      <c r="D305" t="s">
        <v>150</v>
      </c>
    </row>
    <row r="306" spans="1:5" x14ac:dyDescent="0.2">
      <c r="B306" s="11">
        <v>0.48465277777777777</v>
      </c>
      <c r="C306" s="11">
        <v>0.48560185185185184</v>
      </c>
      <c r="D306" t="s">
        <v>37</v>
      </c>
      <c r="E306" t="s">
        <v>335</v>
      </c>
    </row>
    <row r="309" spans="1:5" x14ac:dyDescent="0.2">
      <c r="B309" s="11"/>
      <c r="D309" t="s">
        <v>37</v>
      </c>
    </row>
    <row r="310" spans="1:5" x14ac:dyDescent="0.2">
      <c r="A310" s="13" t="s">
        <v>200</v>
      </c>
      <c r="B310" s="11">
        <v>0.50185185185185188</v>
      </c>
      <c r="D310" t="s">
        <v>330</v>
      </c>
    </row>
    <row r="311" spans="1:5" x14ac:dyDescent="0.2">
      <c r="A311" s="15" t="s">
        <v>175</v>
      </c>
      <c r="B311" s="11">
        <v>0.50208333333333333</v>
      </c>
      <c r="D311" t="s">
        <v>150</v>
      </c>
    </row>
    <row r="312" spans="1:5" x14ac:dyDescent="0.2">
      <c r="A312" s="15" t="s">
        <v>176</v>
      </c>
      <c r="B312" s="11">
        <v>0.50287037037037041</v>
      </c>
    </row>
    <row r="313" spans="1:5" x14ac:dyDescent="0.2">
      <c r="A313" s="15" t="s">
        <v>177</v>
      </c>
      <c r="B313" s="11">
        <v>0.50365740740740739</v>
      </c>
    </row>
    <row r="314" spans="1:5" x14ac:dyDescent="0.2">
      <c r="A314" s="15" t="s">
        <v>178</v>
      </c>
      <c r="B314" s="11">
        <v>0.50440972222222225</v>
      </c>
    </row>
    <row r="315" spans="1:5" x14ac:dyDescent="0.2">
      <c r="A315" s="15" t="s">
        <v>179</v>
      </c>
      <c r="B315" s="11">
        <v>0.50526620370370368</v>
      </c>
    </row>
    <row r="316" spans="1:5" x14ac:dyDescent="0.2">
      <c r="A316" s="15" t="s">
        <v>180</v>
      </c>
      <c r="B316" s="11">
        <v>0.50612268518518522</v>
      </c>
    </row>
    <row r="317" spans="1:5" x14ac:dyDescent="0.2">
      <c r="A317" s="15" t="s">
        <v>181</v>
      </c>
      <c r="B317" s="11">
        <v>0.50688657407407411</v>
      </c>
    </row>
    <row r="318" spans="1:5" x14ac:dyDescent="0.2">
      <c r="A318" s="15" t="s">
        <v>182</v>
      </c>
      <c r="B318" s="11">
        <v>0.50774305555555554</v>
      </c>
      <c r="C318" s="11"/>
    </row>
    <row r="319" spans="1:5" x14ac:dyDescent="0.2">
      <c r="B319" s="11">
        <v>0.51030092592592591</v>
      </c>
      <c r="C319" s="11">
        <v>0.51145833333333335</v>
      </c>
      <c r="D319" t="s">
        <v>37</v>
      </c>
    </row>
    <row r="320" spans="1:5" x14ac:dyDescent="0.2">
      <c r="A320" s="24" t="s">
        <v>351</v>
      </c>
      <c r="B320" s="11"/>
      <c r="C320" s="11"/>
    </row>
    <row r="321" spans="1:6" x14ac:dyDescent="0.2">
      <c r="B321" s="11">
        <v>0.51209490740740737</v>
      </c>
      <c r="C321" s="16">
        <v>0.51111111111111118</v>
      </c>
      <c r="D321" t="s">
        <v>150</v>
      </c>
      <c r="F321" t="s">
        <v>352</v>
      </c>
    </row>
    <row r="322" spans="1:6" x14ac:dyDescent="0.2">
      <c r="F322" t="s">
        <v>353</v>
      </c>
    </row>
    <row r="323" spans="1:6" x14ac:dyDescent="0.2">
      <c r="A323" t="s">
        <v>342</v>
      </c>
    </row>
    <row r="324" spans="1:6" x14ac:dyDescent="0.2">
      <c r="A324" t="s">
        <v>350</v>
      </c>
    </row>
    <row r="325" spans="1:6" x14ac:dyDescent="0.2">
      <c r="A325" t="s">
        <v>324</v>
      </c>
      <c r="B325" s="11">
        <v>0.51487268518518514</v>
      </c>
      <c r="C325" s="11">
        <v>0.51655092592592589</v>
      </c>
      <c r="D325" t="s">
        <v>37</v>
      </c>
    </row>
    <row r="328" spans="1:6" x14ac:dyDescent="0.2">
      <c r="A328" s="13" t="s">
        <v>158</v>
      </c>
      <c r="B328" s="11">
        <v>0.51979166666666665</v>
      </c>
      <c r="C328" s="11">
        <v>0.53623842592592597</v>
      </c>
      <c r="D328" t="s">
        <v>330</v>
      </c>
      <c r="F328" t="s">
        <v>355</v>
      </c>
    </row>
    <row r="329" spans="1:6" x14ac:dyDescent="0.2">
      <c r="A329" s="22" t="s">
        <v>162</v>
      </c>
      <c r="D329" t="s">
        <v>150</v>
      </c>
      <c r="E329" t="s">
        <v>354</v>
      </c>
    </row>
    <row r="330" spans="1:6" x14ac:dyDescent="0.2">
      <c r="A330" s="22"/>
      <c r="B330" s="11">
        <v>0.53773148148148142</v>
      </c>
      <c r="C330" s="11">
        <v>0.53883101851851845</v>
      </c>
      <c r="D330" t="s">
        <v>37</v>
      </c>
      <c r="E330" t="s">
        <v>337</v>
      </c>
    </row>
    <row r="331" spans="1:6" x14ac:dyDescent="0.2">
      <c r="A331" s="13" t="s">
        <v>155</v>
      </c>
    </row>
    <row r="332" spans="1:6" x14ac:dyDescent="0.2">
      <c r="A332" s="13" t="s">
        <v>161</v>
      </c>
      <c r="B332" s="11">
        <v>0.5395833333333333</v>
      </c>
      <c r="C332" s="11">
        <v>0.55497685185185186</v>
      </c>
      <c r="D332" t="s">
        <v>330</v>
      </c>
      <c r="F332" t="s">
        <v>356</v>
      </c>
    </row>
    <row r="333" spans="1:6" x14ac:dyDescent="0.2">
      <c r="A333" s="24" t="s">
        <v>325</v>
      </c>
      <c r="D333" t="s">
        <v>150</v>
      </c>
    </row>
    <row r="334" spans="1:6" x14ac:dyDescent="0.2">
      <c r="A334" s="24" t="s">
        <v>326</v>
      </c>
      <c r="B334" s="11">
        <v>0.55586805555555552</v>
      </c>
      <c r="C334" s="11">
        <v>0.55694444444444446</v>
      </c>
      <c r="D334" t="s">
        <v>37</v>
      </c>
      <c r="E334" t="s">
        <v>336</v>
      </c>
    </row>
    <row r="337" spans="1:6" x14ac:dyDescent="0.2">
      <c r="A337" s="13" t="s">
        <v>166</v>
      </c>
      <c r="B337" s="11">
        <v>0.55763888888888891</v>
      </c>
      <c r="C337" s="11">
        <v>0.56666666666666665</v>
      </c>
      <c r="D337" t="s">
        <v>330</v>
      </c>
      <c r="F337" t="s">
        <v>357</v>
      </c>
    </row>
    <row r="338" spans="1:6" x14ac:dyDescent="0.2">
      <c r="A338" s="15" t="s">
        <v>167</v>
      </c>
      <c r="D338" t="s">
        <v>150</v>
      </c>
    </row>
    <row r="339" spans="1:6" x14ac:dyDescent="0.2">
      <c r="B339" s="11">
        <v>0.56709490740740742</v>
      </c>
      <c r="C339" s="11">
        <v>0.56840277777777781</v>
      </c>
      <c r="D339" t="s">
        <v>37</v>
      </c>
      <c r="E339" t="s">
        <v>335</v>
      </c>
    </row>
    <row r="342" spans="1:6" x14ac:dyDescent="0.2">
      <c r="B342" s="11"/>
    </row>
    <row r="343" spans="1:6" x14ac:dyDescent="0.2">
      <c r="A343" s="13" t="s">
        <v>200</v>
      </c>
      <c r="B343" s="11">
        <v>0.57430555555555551</v>
      </c>
      <c r="D343" t="s">
        <v>330</v>
      </c>
    </row>
    <row r="344" spans="1:6" x14ac:dyDescent="0.2">
      <c r="A344" s="15" t="s">
        <v>175</v>
      </c>
      <c r="B344" s="11">
        <v>0.57456018518518526</v>
      </c>
      <c r="D344" t="s">
        <v>150</v>
      </c>
      <c r="E344" t="s">
        <v>358</v>
      </c>
    </row>
    <row r="345" spans="1:6" x14ac:dyDescent="0.2">
      <c r="A345" s="15" t="s">
        <v>176</v>
      </c>
      <c r="B345" s="11">
        <v>0.57542824074074073</v>
      </c>
    </row>
    <row r="346" spans="1:6" x14ac:dyDescent="0.2">
      <c r="A346" s="15" t="s">
        <v>177</v>
      </c>
      <c r="B346" s="11">
        <v>0.57621527777777781</v>
      </c>
    </row>
    <row r="347" spans="1:6" x14ac:dyDescent="0.2">
      <c r="A347" s="15" t="s">
        <v>178</v>
      </c>
      <c r="B347" s="11">
        <v>0.57696759259259256</v>
      </c>
    </row>
    <row r="348" spans="1:6" x14ac:dyDescent="0.2">
      <c r="A348" s="15" t="s">
        <v>179</v>
      </c>
      <c r="B348" s="11">
        <v>0.57787037037037037</v>
      </c>
    </row>
    <row r="349" spans="1:6" x14ac:dyDescent="0.2">
      <c r="A349" s="24" t="s">
        <v>338</v>
      </c>
      <c r="B349" s="11">
        <v>0.57859953703703704</v>
      </c>
      <c r="F349" t="s">
        <v>359</v>
      </c>
    </row>
    <row r="350" spans="1:6" x14ac:dyDescent="0.2">
      <c r="A350" s="15" t="s">
        <v>180</v>
      </c>
      <c r="B350" s="11">
        <v>0.57861111111111108</v>
      </c>
    </row>
    <row r="351" spans="1:6" x14ac:dyDescent="0.2">
      <c r="A351" s="15" t="s">
        <v>181</v>
      </c>
      <c r="B351" s="11">
        <v>0.58006944444444442</v>
      </c>
    </row>
    <row r="352" spans="1:6" x14ac:dyDescent="0.2">
      <c r="A352" s="15" t="s">
        <v>182</v>
      </c>
      <c r="B352" s="11">
        <v>0.58082175925925927</v>
      </c>
      <c r="C352" s="11">
        <v>0.58194444444444449</v>
      </c>
    </row>
    <row r="353" spans="1:6" x14ac:dyDescent="0.2">
      <c r="B353" s="11">
        <v>0.58281250000000007</v>
      </c>
      <c r="C353" s="11">
        <v>0.58374999999999999</v>
      </c>
      <c r="D353" t="s">
        <v>37</v>
      </c>
      <c r="E353" t="s">
        <v>361</v>
      </c>
    </row>
    <row r="354" spans="1:6" x14ac:dyDescent="0.2">
      <c r="A354" s="24" t="s">
        <v>360</v>
      </c>
      <c r="B354" s="11"/>
      <c r="C354" s="11"/>
    </row>
    <row r="355" spans="1:6" x14ac:dyDescent="0.2">
      <c r="B355" s="11">
        <v>0.58480324074074075</v>
      </c>
      <c r="C355" s="11">
        <v>0.58629629629629632</v>
      </c>
      <c r="D355" t="s">
        <v>330</v>
      </c>
      <c r="F355" t="s">
        <v>363</v>
      </c>
    </row>
    <row r="356" spans="1:6" x14ac:dyDescent="0.2">
      <c r="D356" t="s">
        <v>150</v>
      </c>
      <c r="E356" t="s">
        <v>362</v>
      </c>
    </row>
    <row r="358" spans="1:6" x14ac:dyDescent="0.2">
      <c r="A358" t="s">
        <v>342</v>
      </c>
    </row>
    <row r="359" spans="1:6" x14ac:dyDescent="0.2">
      <c r="A359" t="s">
        <v>364</v>
      </c>
    </row>
    <row r="360" spans="1:6" x14ac:dyDescent="0.2">
      <c r="A360" t="s">
        <v>324</v>
      </c>
      <c r="B360" s="11">
        <v>0.58721064814814816</v>
      </c>
      <c r="C360" s="11">
        <v>0.58819444444444446</v>
      </c>
      <c r="D360" t="s">
        <v>37</v>
      </c>
      <c r="E360" t="s">
        <v>366</v>
      </c>
    </row>
    <row r="363" spans="1:6" x14ac:dyDescent="0.2">
      <c r="A363" s="13" t="s">
        <v>158</v>
      </c>
      <c r="B363" s="11">
        <v>0.58935185185185179</v>
      </c>
      <c r="C363" s="11">
        <v>0.60416666666666663</v>
      </c>
      <c r="D363" t="s">
        <v>330</v>
      </c>
      <c r="F363" t="s">
        <v>367</v>
      </c>
    </row>
    <row r="364" spans="1:6" x14ac:dyDescent="0.2">
      <c r="A364" s="22" t="s">
        <v>162</v>
      </c>
      <c r="D364" t="s">
        <v>150</v>
      </c>
      <c r="E364" t="s">
        <v>365</v>
      </c>
      <c r="F364" t="s">
        <v>368</v>
      </c>
    </row>
    <row r="365" spans="1:6" x14ac:dyDescent="0.2">
      <c r="A365" s="22"/>
      <c r="B365" s="11">
        <v>0.60487268518518522</v>
      </c>
      <c r="C365" s="11">
        <v>0.60583333333333333</v>
      </c>
      <c r="D365" t="s">
        <v>37</v>
      </c>
      <c r="E365" t="s">
        <v>337</v>
      </c>
    </row>
    <row r="366" spans="1:6" x14ac:dyDescent="0.2">
      <c r="A366" s="13" t="s">
        <v>155</v>
      </c>
    </row>
    <row r="367" spans="1:6" x14ac:dyDescent="0.2">
      <c r="A367" s="13" t="s">
        <v>161</v>
      </c>
      <c r="B367" s="11">
        <v>0.60625000000000007</v>
      </c>
      <c r="C367" s="11">
        <v>0.62268518518518523</v>
      </c>
      <c r="D367" t="s">
        <v>330</v>
      </c>
      <c r="F367" t="s">
        <v>369</v>
      </c>
    </row>
    <row r="368" spans="1:6" x14ac:dyDescent="0.2">
      <c r="A368" s="24" t="s">
        <v>325</v>
      </c>
      <c r="D368" t="s">
        <v>150</v>
      </c>
      <c r="F368" t="s">
        <v>370</v>
      </c>
    </row>
    <row r="369" spans="1:6" x14ac:dyDescent="0.2">
      <c r="A369" s="24" t="s">
        <v>326</v>
      </c>
      <c r="B369" s="11">
        <v>0.62305555555555558</v>
      </c>
      <c r="C369" s="11">
        <v>0.62407407407407411</v>
      </c>
      <c r="D369" t="s">
        <v>37</v>
      </c>
      <c r="E369" t="s">
        <v>336</v>
      </c>
    </row>
    <row r="372" spans="1:6" x14ac:dyDescent="0.2">
      <c r="A372" s="13" t="s">
        <v>166</v>
      </c>
      <c r="B372" s="11">
        <v>0.625</v>
      </c>
      <c r="C372" s="11">
        <v>0.6333333333333333</v>
      </c>
      <c r="D372" t="s">
        <v>330</v>
      </c>
      <c r="F372" t="s">
        <v>371</v>
      </c>
    </row>
    <row r="373" spans="1:6" x14ac:dyDescent="0.2">
      <c r="A373" s="15" t="s">
        <v>167</v>
      </c>
      <c r="D373" t="s">
        <v>150</v>
      </c>
      <c r="F373" t="s">
        <v>372</v>
      </c>
    </row>
    <row r="374" spans="1:6" x14ac:dyDescent="0.2">
      <c r="B374" s="11">
        <v>0.63373842592592589</v>
      </c>
      <c r="C374" s="11">
        <v>0.63472222222222219</v>
      </c>
      <c r="D374" t="s">
        <v>37</v>
      </c>
      <c r="E374" t="s">
        <v>335</v>
      </c>
    </row>
    <row r="377" spans="1:6" x14ac:dyDescent="0.2">
      <c r="B377" s="11"/>
    </row>
    <row r="378" spans="1:6" x14ac:dyDescent="0.2">
      <c r="A378" s="13" t="s">
        <v>200</v>
      </c>
      <c r="B378" s="11">
        <v>0.63877314814814812</v>
      </c>
      <c r="D378" t="s">
        <v>330</v>
      </c>
    </row>
    <row r="379" spans="1:6" x14ac:dyDescent="0.2">
      <c r="A379" s="15" t="s">
        <v>175</v>
      </c>
      <c r="B379" s="11">
        <v>0.63896990740740744</v>
      </c>
      <c r="D379" t="s">
        <v>150</v>
      </c>
      <c r="E379" t="s">
        <v>358</v>
      </c>
    </row>
    <row r="380" spans="1:6" x14ac:dyDescent="0.2">
      <c r="A380" s="15" t="s">
        <v>176</v>
      </c>
      <c r="B380" s="11">
        <v>0.63972222222222219</v>
      </c>
      <c r="F380" t="s">
        <v>374</v>
      </c>
    </row>
    <row r="381" spans="1:6" x14ac:dyDescent="0.2">
      <c r="A381" s="24" t="s">
        <v>373</v>
      </c>
      <c r="B381" s="11">
        <v>0.64042824074074078</v>
      </c>
    </row>
    <row r="382" spans="1:6" x14ac:dyDescent="0.2">
      <c r="A382" s="15" t="s">
        <v>177</v>
      </c>
      <c r="B382" s="11">
        <v>0.64118055555555553</v>
      </c>
    </row>
    <row r="383" spans="1:6" x14ac:dyDescent="0.2">
      <c r="A383" s="15" t="s">
        <v>178</v>
      </c>
      <c r="B383" s="11">
        <v>0.6419907407407407</v>
      </c>
    </row>
    <row r="384" spans="1:6" x14ac:dyDescent="0.2">
      <c r="A384" s="15" t="s">
        <v>179</v>
      </c>
      <c r="B384" s="11">
        <v>0.64325231481481482</v>
      </c>
    </row>
    <row r="385" spans="1:6" x14ac:dyDescent="0.2">
      <c r="A385" s="15" t="s">
        <v>180</v>
      </c>
      <c r="B385" s="11">
        <v>0.64420138888888889</v>
      </c>
    </row>
    <row r="386" spans="1:6" x14ac:dyDescent="0.2">
      <c r="A386" s="15" t="s">
        <v>181</v>
      </c>
      <c r="B386" s="11">
        <v>0.64503472222222225</v>
      </c>
    </row>
    <row r="387" spans="1:6" x14ac:dyDescent="0.2">
      <c r="A387" s="15" t="s">
        <v>182</v>
      </c>
      <c r="B387" s="11">
        <v>0.64603009259259259</v>
      </c>
      <c r="C387" s="11"/>
    </row>
    <row r="388" spans="1:6" x14ac:dyDescent="0.2">
      <c r="B388" s="11">
        <v>0.64768518518518514</v>
      </c>
      <c r="C388" s="11">
        <v>0.64861111111111114</v>
      </c>
      <c r="D388" t="s">
        <v>37</v>
      </c>
      <c r="E388" t="s">
        <v>361</v>
      </c>
    </row>
    <row r="389" spans="1:6" x14ac:dyDescent="0.2">
      <c r="A389" s="24" t="s">
        <v>360</v>
      </c>
      <c r="B389" s="11"/>
      <c r="C389" s="11"/>
    </row>
    <row r="390" spans="1:6" x14ac:dyDescent="0.2">
      <c r="B390" s="11">
        <v>0.64930555555555558</v>
      </c>
      <c r="C390" s="11"/>
      <c r="D390" t="s">
        <v>330</v>
      </c>
      <c r="F390" t="s">
        <v>376</v>
      </c>
    </row>
    <row r="391" spans="1:6" x14ac:dyDescent="0.2">
      <c r="D391" t="s">
        <v>150</v>
      </c>
      <c r="E391" t="s">
        <v>375</v>
      </c>
      <c r="F391" t="s">
        <v>377</v>
      </c>
    </row>
    <row r="392" spans="1:6" x14ac:dyDescent="0.2">
      <c r="B392" s="11">
        <v>0.65376157407407409</v>
      </c>
      <c r="C392" s="11">
        <v>0.65468749999999998</v>
      </c>
      <c r="D392" t="s">
        <v>37</v>
      </c>
      <c r="E392" t="s">
        <v>378</v>
      </c>
      <c r="F392" t="s">
        <v>379</v>
      </c>
    </row>
    <row r="394" spans="1:6" x14ac:dyDescent="0.2">
      <c r="A394" s="9">
        <v>45358</v>
      </c>
    </row>
    <row r="395" spans="1:6" x14ac:dyDescent="0.2">
      <c r="A395" t="s">
        <v>380</v>
      </c>
    </row>
    <row r="396" spans="1:6" x14ac:dyDescent="0.2">
      <c r="A396" t="s">
        <v>381</v>
      </c>
    </row>
    <row r="397" spans="1:6" x14ac:dyDescent="0.2">
      <c r="A397" t="s">
        <v>324</v>
      </c>
      <c r="B397" s="11"/>
      <c r="C397" s="11"/>
      <c r="D397" t="s">
        <v>37</v>
      </c>
      <c r="E397" t="s">
        <v>385</v>
      </c>
    </row>
    <row r="398" spans="1:6" x14ac:dyDescent="0.2">
      <c r="B398" s="11"/>
      <c r="C398" s="11"/>
    </row>
    <row r="399" spans="1:6" x14ac:dyDescent="0.2">
      <c r="A399" s="13" t="s">
        <v>387</v>
      </c>
      <c r="B399" s="11"/>
      <c r="C399" s="11"/>
      <c r="F399" t="s">
        <v>389</v>
      </c>
    </row>
    <row r="400" spans="1:6" x14ac:dyDescent="0.2">
      <c r="B400" s="11"/>
      <c r="C400" s="11"/>
      <c r="F400" t="s">
        <v>390</v>
      </c>
    </row>
    <row r="401" spans="1:6" x14ac:dyDescent="0.2">
      <c r="B401" s="11"/>
      <c r="C401" s="11"/>
      <c r="F401" t="s">
        <v>395</v>
      </c>
    </row>
    <row r="402" spans="1:6" x14ac:dyDescent="0.2">
      <c r="B402" s="11"/>
      <c r="C402" s="11"/>
    </row>
    <row r="403" spans="1:6" x14ac:dyDescent="0.2">
      <c r="B403" s="11"/>
      <c r="C403" s="11"/>
      <c r="F403" t="s">
        <v>391</v>
      </c>
    </row>
    <row r="404" spans="1:6" x14ac:dyDescent="0.2">
      <c r="B404" s="11"/>
      <c r="C404" s="11"/>
      <c r="F404" t="s">
        <v>392</v>
      </c>
    </row>
    <row r="405" spans="1:6" x14ac:dyDescent="0.2">
      <c r="A405" s="13" t="s">
        <v>388</v>
      </c>
      <c r="B405" s="11"/>
      <c r="C405" s="11"/>
      <c r="F405" t="s">
        <v>393</v>
      </c>
    </row>
    <row r="406" spans="1:6" x14ac:dyDescent="0.2">
      <c r="A406" s="13"/>
      <c r="B406" s="11"/>
      <c r="C406" s="11"/>
      <c r="F406" t="s">
        <v>394</v>
      </c>
    </row>
    <row r="407" spans="1:6" x14ac:dyDescent="0.2">
      <c r="A407" s="13"/>
      <c r="B407" s="11"/>
      <c r="C407" s="11"/>
      <c r="F407" t="s">
        <v>396</v>
      </c>
    </row>
    <row r="408" spans="1:6" x14ac:dyDescent="0.2">
      <c r="A408" s="13"/>
      <c r="B408" s="11"/>
      <c r="C408" s="11"/>
    </row>
    <row r="409" spans="1:6" x14ac:dyDescent="0.2">
      <c r="B409" s="11"/>
      <c r="C409" s="11"/>
    </row>
    <row r="412" spans="1:6" x14ac:dyDescent="0.2">
      <c r="A412" s="13" t="s">
        <v>158</v>
      </c>
      <c r="B412" s="11">
        <v>0.3527777777777778</v>
      </c>
      <c r="C412" s="11">
        <v>0.36458333333333331</v>
      </c>
      <c r="D412" t="s">
        <v>330</v>
      </c>
      <c r="F412" t="s">
        <v>397</v>
      </c>
    </row>
    <row r="413" spans="1:6" x14ac:dyDescent="0.2">
      <c r="A413" s="22" t="s">
        <v>162</v>
      </c>
      <c r="D413" t="s">
        <v>150</v>
      </c>
      <c r="E413" t="s">
        <v>386</v>
      </c>
      <c r="F413" t="s">
        <v>398</v>
      </c>
    </row>
    <row r="414" spans="1:6" x14ac:dyDescent="0.2">
      <c r="A414" s="22"/>
      <c r="B414" s="11"/>
      <c r="C414" s="11"/>
      <c r="D414" t="s">
        <v>37</v>
      </c>
      <c r="E414" t="s">
        <v>400</v>
      </c>
      <c r="F414" t="s">
        <v>399</v>
      </c>
    </row>
    <row r="415" spans="1:6" x14ac:dyDescent="0.2">
      <c r="A415" s="13" t="s">
        <v>155</v>
      </c>
    </row>
    <row r="416" spans="1:6" x14ac:dyDescent="0.2">
      <c r="A416" s="13" t="s">
        <v>161</v>
      </c>
      <c r="B416" s="11">
        <v>0.36620370370370375</v>
      </c>
      <c r="C416" s="11">
        <v>0.38208333333333333</v>
      </c>
      <c r="D416" t="s">
        <v>330</v>
      </c>
      <c r="F416" t="s">
        <v>401</v>
      </c>
    </row>
    <row r="417" spans="1:7" x14ac:dyDescent="0.2">
      <c r="A417" s="24" t="s">
        <v>325</v>
      </c>
      <c r="D417" t="s">
        <v>150</v>
      </c>
    </row>
    <row r="418" spans="1:7" x14ac:dyDescent="0.2">
      <c r="A418" s="24" t="s">
        <v>326</v>
      </c>
      <c r="B418" s="11">
        <v>0.38250000000000001</v>
      </c>
      <c r="C418" s="11">
        <v>0.38379629629629625</v>
      </c>
      <c r="D418" t="s">
        <v>37</v>
      </c>
      <c r="E418" t="s">
        <v>336</v>
      </c>
    </row>
    <row r="421" spans="1:7" x14ac:dyDescent="0.2">
      <c r="A421" s="13" t="s">
        <v>166</v>
      </c>
      <c r="B421" s="11">
        <v>0.3845486111111111</v>
      </c>
      <c r="C421" s="11">
        <v>0.39270833333333338</v>
      </c>
      <c r="D421" t="s">
        <v>330</v>
      </c>
      <c r="F421" t="s">
        <v>402</v>
      </c>
    </row>
    <row r="422" spans="1:7" x14ac:dyDescent="0.2">
      <c r="A422" s="15" t="s">
        <v>167</v>
      </c>
      <c r="D422" t="s">
        <v>150</v>
      </c>
      <c r="F422" t="s">
        <v>403</v>
      </c>
    </row>
    <row r="423" spans="1:7" x14ac:dyDescent="0.2">
      <c r="B423" s="11">
        <v>0.39311342592592591</v>
      </c>
      <c r="C423" s="11">
        <v>0.39403935185185185</v>
      </c>
      <c r="D423" t="s">
        <v>37</v>
      </c>
      <c r="E423" t="s">
        <v>335</v>
      </c>
    </row>
    <row r="425" spans="1:7" x14ac:dyDescent="0.2">
      <c r="A425" s="13" t="s">
        <v>387</v>
      </c>
      <c r="B425" s="11">
        <v>0.40543981481481484</v>
      </c>
      <c r="C425" s="11">
        <v>0.40902777777777777</v>
      </c>
      <c r="D425" t="s">
        <v>330</v>
      </c>
      <c r="E425" t="s">
        <v>404</v>
      </c>
      <c r="F425" t="s">
        <v>407</v>
      </c>
    </row>
    <row r="426" spans="1:7" x14ac:dyDescent="0.2">
      <c r="A426" s="24" t="s">
        <v>409</v>
      </c>
      <c r="D426" t="s">
        <v>150</v>
      </c>
      <c r="F426" t="s">
        <v>405</v>
      </c>
      <c r="G426" s="11">
        <v>0.40578703703703706</v>
      </c>
    </row>
    <row r="427" spans="1:7" x14ac:dyDescent="0.2">
      <c r="A427" t="s">
        <v>410</v>
      </c>
      <c r="F427" t="s">
        <v>406</v>
      </c>
      <c r="G427" s="11">
        <v>0.40756944444444443</v>
      </c>
    </row>
    <row r="428" spans="1:7" x14ac:dyDescent="0.2">
      <c r="F428" t="s">
        <v>419</v>
      </c>
    </row>
    <row r="432" spans="1:7" x14ac:dyDescent="0.2">
      <c r="A432" s="13" t="s">
        <v>388</v>
      </c>
      <c r="B432" s="11">
        <v>0.4145833333333333</v>
      </c>
      <c r="C432" s="11">
        <v>0.41875000000000001</v>
      </c>
      <c r="D432" t="s">
        <v>330</v>
      </c>
      <c r="E432" t="s">
        <v>411</v>
      </c>
      <c r="F432" t="s">
        <v>408</v>
      </c>
    </row>
    <row r="433" spans="1:7" x14ac:dyDescent="0.2">
      <c r="A433" s="24" t="s">
        <v>416</v>
      </c>
      <c r="D433" t="s">
        <v>150</v>
      </c>
      <c r="F433" t="s">
        <v>405</v>
      </c>
      <c r="G433" s="14">
        <v>0.41493055555555558</v>
      </c>
    </row>
    <row r="434" spans="1:7" x14ac:dyDescent="0.2">
      <c r="A434" t="s">
        <v>410</v>
      </c>
      <c r="F434" t="s">
        <v>406</v>
      </c>
      <c r="G434" s="11">
        <v>0.41677083333333331</v>
      </c>
    </row>
    <row r="435" spans="1:7" x14ac:dyDescent="0.2">
      <c r="A435" t="s">
        <v>441</v>
      </c>
      <c r="F435" s="25" t="s">
        <v>414</v>
      </c>
    </row>
    <row r="436" spans="1:7" x14ac:dyDescent="0.2">
      <c r="A436" t="s">
        <v>413</v>
      </c>
      <c r="F436" t="s">
        <v>418</v>
      </c>
    </row>
    <row r="437" spans="1:7" x14ac:dyDescent="0.2">
      <c r="A437" t="s">
        <v>415</v>
      </c>
      <c r="B437" s="11"/>
    </row>
    <row r="438" spans="1:7" x14ac:dyDescent="0.2">
      <c r="B438" s="11">
        <v>0.42708333333333331</v>
      </c>
      <c r="D438" t="s">
        <v>37</v>
      </c>
      <c r="E438" t="s">
        <v>417</v>
      </c>
    </row>
    <row r="439" spans="1:7" x14ac:dyDescent="0.2">
      <c r="A439" s="13" t="s">
        <v>200</v>
      </c>
      <c r="B439" s="11">
        <v>0.43593750000000003</v>
      </c>
      <c r="D439" t="s">
        <v>330</v>
      </c>
    </row>
    <row r="440" spans="1:7" x14ac:dyDescent="0.2">
      <c r="A440" s="15" t="s">
        <v>175</v>
      </c>
      <c r="B440" s="11">
        <v>0.43633101851851852</v>
      </c>
      <c r="D440" t="s">
        <v>150</v>
      </c>
      <c r="E440" t="s">
        <v>384</v>
      </c>
    </row>
    <row r="441" spans="1:7" x14ac:dyDescent="0.2">
      <c r="A441" s="24" t="s">
        <v>421</v>
      </c>
      <c r="B441" s="11">
        <v>0.43753472222222217</v>
      </c>
    </row>
    <row r="442" spans="1:7" x14ac:dyDescent="0.2">
      <c r="A442" s="15" t="s">
        <v>176</v>
      </c>
      <c r="B442" s="11">
        <v>0.43834490740740745</v>
      </c>
    </row>
    <row r="443" spans="1:7" x14ac:dyDescent="0.2">
      <c r="A443" s="15" t="s">
        <v>177</v>
      </c>
      <c r="B443" s="11">
        <v>0.43914351851851857</v>
      </c>
    </row>
    <row r="444" spans="1:7" x14ac:dyDescent="0.2">
      <c r="A444" s="15" t="s">
        <v>178</v>
      </c>
      <c r="B444" s="11">
        <v>0.43993055555555555</v>
      </c>
    </row>
    <row r="445" spans="1:7" x14ac:dyDescent="0.2">
      <c r="A445" s="15" t="s">
        <v>179</v>
      </c>
      <c r="B445" s="11">
        <v>0.44085648148148149</v>
      </c>
    </row>
    <row r="446" spans="1:7" x14ac:dyDescent="0.2">
      <c r="A446" s="24" t="s">
        <v>422</v>
      </c>
      <c r="B446" s="11">
        <v>0.44133101851851847</v>
      </c>
    </row>
    <row r="447" spans="1:7" x14ac:dyDescent="0.2">
      <c r="A447" s="15" t="s">
        <v>180</v>
      </c>
      <c r="B447" s="11">
        <v>0.44208333333333333</v>
      </c>
    </row>
    <row r="448" spans="1:7" x14ac:dyDescent="0.2">
      <c r="A448" s="15" t="s">
        <v>181</v>
      </c>
      <c r="B448" s="11">
        <v>0.44285879629629626</v>
      </c>
    </row>
    <row r="449" spans="1:6" x14ac:dyDescent="0.2">
      <c r="A449" s="15" t="s">
        <v>182</v>
      </c>
      <c r="B449" s="11">
        <v>0.44365740740740739</v>
      </c>
      <c r="C449" s="11">
        <v>0.44502314814814814</v>
      </c>
    </row>
    <row r="450" spans="1:6" x14ac:dyDescent="0.2">
      <c r="B450" s="11">
        <v>0.44687499999999997</v>
      </c>
      <c r="C450" s="11">
        <v>0.44765046296296296</v>
      </c>
      <c r="D450" t="s">
        <v>37</v>
      </c>
      <c r="E450" t="s">
        <v>361</v>
      </c>
    </row>
    <row r="451" spans="1:6" x14ac:dyDescent="0.2">
      <c r="A451" s="24" t="s">
        <v>382</v>
      </c>
      <c r="B451" s="11"/>
      <c r="C451" s="11"/>
      <c r="F451" t="s">
        <v>423</v>
      </c>
    </row>
    <row r="452" spans="1:6" x14ac:dyDescent="0.2">
      <c r="A452" s="13" t="s">
        <v>424</v>
      </c>
      <c r="D452" t="s">
        <v>330</v>
      </c>
      <c r="F452" t="s">
        <v>431</v>
      </c>
    </row>
    <row r="453" spans="1:6" x14ac:dyDescent="0.2">
      <c r="A453" s="24" t="s">
        <v>425</v>
      </c>
      <c r="B453" s="11">
        <v>0.45023148148148145</v>
      </c>
      <c r="C453" s="11">
        <v>0.45055555555555554</v>
      </c>
      <c r="D453" t="s">
        <v>150</v>
      </c>
      <c r="E453" t="s">
        <v>383</v>
      </c>
    </row>
    <row r="454" spans="1:6" x14ac:dyDescent="0.2">
      <c r="A454" s="24" t="s">
        <v>426</v>
      </c>
      <c r="B454" s="11">
        <v>0.4518287037037037</v>
      </c>
      <c r="C454" s="11" t="s">
        <v>427</v>
      </c>
    </row>
    <row r="455" spans="1:6" x14ac:dyDescent="0.2">
      <c r="A455" s="24" t="s">
        <v>428</v>
      </c>
      <c r="B455" s="11">
        <v>0.47444444444444445</v>
      </c>
      <c r="C455" s="11">
        <v>0.47490740740740739</v>
      </c>
    </row>
    <row r="456" spans="1:6" x14ac:dyDescent="0.2">
      <c r="A456" s="24" t="s">
        <v>429</v>
      </c>
      <c r="B456" s="11">
        <v>0.47569444444444442</v>
      </c>
      <c r="C456" s="11"/>
    </row>
    <row r="457" spans="1:6" x14ac:dyDescent="0.2">
      <c r="A457" s="24" t="s">
        <v>430</v>
      </c>
      <c r="B457" s="11">
        <v>0.47569444444444442</v>
      </c>
      <c r="C457" s="11">
        <v>0.48700231481481482</v>
      </c>
    </row>
    <row r="458" spans="1:6" x14ac:dyDescent="0.2">
      <c r="A458" s="24" t="s">
        <v>434</v>
      </c>
      <c r="B458" s="11"/>
      <c r="C458" s="11"/>
    </row>
    <row r="459" spans="1:6" x14ac:dyDescent="0.2">
      <c r="A459" s="24" t="s">
        <v>432</v>
      </c>
      <c r="B459" s="11"/>
      <c r="C459" s="11"/>
    </row>
    <row r="460" spans="1:6" x14ac:dyDescent="0.2">
      <c r="B460" s="11"/>
      <c r="C460" s="11">
        <v>0.48958333333333331</v>
      </c>
      <c r="D460" t="s">
        <v>37</v>
      </c>
      <c r="E460" t="s">
        <v>378</v>
      </c>
    </row>
    <row r="463" spans="1:6" x14ac:dyDescent="0.2">
      <c r="A463" t="s">
        <v>420</v>
      </c>
    </row>
    <row r="464" spans="1:6" x14ac:dyDescent="0.2">
      <c r="A464" s="12"/>
      <c r="B464" s="11">
        <v>0.49722222222222223</v>
      </c>
      <c r="C464" s="11"/>
      <c r="D464" t="s">
        <v>37</v>
      </c>
    </row>
    <row r="465" spans="1:6" x14ac:dyDescent="0.2">
      <c r="A465" s="13" t="s">
        <v>433</v>
      </c>
      <c r="B465" s="11">
        <v>0.49909722222222225</v>
      </c>
      <c r="C465" s="11">
        <v>0.51481481481481484</v>
      </c>
      <c r="D465" t="s">
        <v>330</v>
      </c>
      <c r="F465" t="s">
        <v>436</v>
      </c>
    </row>
    <row r="466" spans="1:6" x14ac:dyDescent="0.2">
      <c r="A466" s="24" t="s">
        <v>325</v>
      </c>
      <c r="D466" t="s">
        <v>150</v>
      </c>
      <c r="F466" t="s">
        <v>435</v>
      </c>
    </row>
    <row r="467" spans="1:6" x14ac:dyDescent="0.2">
      <c r="A467" s="24" t="s">
        <v>326</v>
      </c>
      <c r="B467" s="11">
        <v>0.51541666666666663</v>
      </c>
      <c r="C467" s="11">
        <v>0.51623842592592595</v>
      </c>
      <c r="D467" t="s">
        <v>37</v>
      </c>
      <c r="E467" t="s">
        <v>336</v>
      </c>
      <c r="F467" t="s">
        <v>438</v>
      </c>
    </row>
    <row r="468" spans="1:6" x14ac:dyDescent="0.2">
      <c r="F468" t="s">
        <v>437</v>
      </c>
    </row>
    <row r="470" spans="1:6" x14ac:dyDescent="0.2">
      <c r="A470" s="13" t="s">
        <v>166</v>
      </c>
      <c r="B470" s="11">
        <v>0.51712962962962961</v>
      </c>
      <c r="C470" s="11">
        <v>0.52569444444444446</v>
      </c>
      <c r="D470" t="s">
        <v>330</v>
      </c>
      <c r="F470" t="s">
        <v>439</v>
      </c>
    </row>
    <row r="471" spans="1:6" x14ac:dyDescent="0.2">
      <c r="A471" s="15" t="s">
        <v>167</v>
      </c>
      <c r="D471" t="s">
        <v>150</v>
      </c>
    </row>
    <row r="472" spans="1:6" x14ac:dyDescent="0.2">
      <c r="B472" s="11">
        <v>0.52599537037037036</v>
      </c>
      <c r="C472" s="11">
        <v>0.52690972222222221</v>
      </c>
      <c r="D472" t="s">
        <v>37</v>
      </c>
      <c r="E472" t="s">
        <v>335</v>
      </c>
    </row>
    <row r="475" spans="1:6" x14ac:dyDescent="0.2">
      <c r="A475" s="13" t="s">
        <v>388</v>
      </c>
      <c r="B475" s="11">
        <v>0.52939814814814812</v>
      </c>
      <c r="C475" s="11"/>
      <c r="D475" t="s">
        <v>330</v>
      </c>
      <c r="E475" t="s">
        <v>440</v>
      </c>
    </row>
    <row r="476" spans="1:6" x14ac:dyDescent="0.2">
      <c r="A476" s="24" t="s">
        <v>416</v>
      </c>
      <c r="B476" s="11">
        <v>0.53001157407407407</v>
      </c>
      <c r="C476" s="11">
        <v>0.53541666666666665</v>
      </c>
      <c r="D476" t="s">
        <v>150</v>
      </c>
    </row>
    <row r="477" spans="1:6" x14ac:dyDescent="0.2">
      <c r="A477" t="s">
        <v>410</v>
      </c>
    </row>
    <row r="478" spans="1:6" x14ac:dyDescent="0.2">
      <c r="A478" t="s">
        <v>412</v>
      </c>
    </row>
    <row r="479" spans="1:6" x14ac:dyDescent="0.2">
      <c r="A479" t="s">
        <v>442</v>
      </c>
    </row>
    <row r="480" spans="1:6" x14ac:dyDescent="0.2">
      <c r="A480" t="s">
        <v>415</v>
      </c>
      <c r="B480" s="11"/>
    </row>
    <row r="481" spans="1:5" x14ac:dyDescent="0.2">
      <c r="B481" s="11">
        <v>0.53784722222222225</v>
      </c>
      <c r="C481" s="11">
        <v>0.53881944444444441</v>
      </c>
      <c r="D481" t="s">
        <v>37</v>
      </c>
      <c r="E481" t="s">
        <v>417</v>
      </c>
    </row>
    <row r="482" spans="1:5" x14ac:dyDescent="0.2">
      <c r="A482" s="13" t="s">
        <v>200</v>
      </c>
      <c r="B482" s="11">
        <v>0.54312499999999997</v>
      </c>
      <c r="D482" t="s">
        <v>330</v>
      </c>
    </row>
    <row r="483" spans="1:5" x14ac:dyDescent="0.2">
      <c r="A483" s="15" t="s">
        <v>175</v>
      </c>
      <c r="B483" s="11">
        <v>0.54328703703703707</v>
      </c>
      <c r="D483" t="s">
        <v>150</v>
      </c>
      <c r="E483" t="s">
        <v>384</v>
      </c>
    </row>
    <row r="484" spans="1:5" x14ac:dyDescent="0.2">
      <c r="A484" s="15" t="s">
        <v>176</v>
      </c>
      <c r="B484" s="11">
        <v>0.54398148148148151</v>
      </c>
    </row>
    <row r="485" spans="1:5" x14ac:dyDescent="0.2">
      <c r="A485" s="15" t="s">
        <v>177</v>
      </c>
      <c r="B485" s="11">
        <v>0.5447453703703703</v>
      </c>
    </row>
    <row r="486" spans="1:5" x14ac:dyDescent="0.2">
      <c r="A486" s="15" t="s">
        <v>178</v>
      </c>
      <c r="B486" s="11">
        <v>0.54565972222222225</v>
      </c>
    </row>
    <row r="487" spans="1:5" x14ac:dyDescent="0.2">
      <c r="A487" s="15" t="s">
        <v>179</v>
      </c>
      <c r="B487" s="11">
        <v>0.54643518518518519</v>
      </c>
    </row>
    <row r="488" spans="1:5" x14ac:dyDescent="0.2">
      <c r="A488" s="15" t="s">
        <v>180</v>
      </c>
      <c r="B488" s="11">
        <v>0.54722222222222217</v>
      </c>
    </row>
    <row r="489" spans="1:5" x14ac:dyDescent="0.2">
      <c r="A489" s="24" t="s">
        <v>443</v>
      </c>
      <c r="B489" s="11">
        <v>0.54776620370370377</v>
      </c>
    </row>
    <row r="490" spans="1:5" x14ac:dyDescent="0.2">
      <c r="A490" s="15" t="s">
        <v>181</v>
      </c>
      <c r="B490" s="11">
        <v>0.54959490740740746</v>
      </c>
    </row>
    <row r="491" spans="1:5" x14ac:dyDescent="0.2">
      <c r="A491" s="15" t="s">
        <v>182</v>
      </c>
      <c r="B491" s="11">
        <v>0.55033564814814817</v>
      </c>
      <c r="C491" s="11">
        <v>0.55098379629629635</v>
      </c>
    </row>
    <row r="492" spans="1:5" x14ac:dyDescent="0.2">
      <c r="B492" s="11">
        <v>0.55143518518518519</v>
      </c>
      <c r="C492" s="11">
        <v>0.55237268518518523</v>
      </c>
      <c r="D492" t="s">
        <v>37</v>
      </c>
      <c r="E492" t="s">
        <v>361</v>
      </c>
    </row>
  </sheetData>
  <mergeCells count="18">
    <mergeCell ref="A259:A260"/>
    <mergeCell ref="A296:A297"/>
    <mergeCell ref="A329:A330"/>
    <mergeCell ref="A364:A365"/>
    <mergeCell ref="A413:A414"/>
    <mergeCell ref="B4:B5"/>
    <mergeCell ref="A17:A19"/>
    <mergeCell ref="A13:A14"/>
    <mergeCell ref="A48:A49"/>
    <mergeCell ref="A52:A54"/>
    <mergeCell ref="A214:A215"/>
    <mergeCell ref="A222:A223"/>
    <mergeCell ref="A88:A90"/>
    <mergeCell ref="A116:A117"/>
    <mergeCell ref="A131:A132"/>
    <mergeCell ref="A120:A121"/>
    <mergeCell ref="A163:A164"/>
    <mergeCell ref="A193:A19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E76D79-1C9C-2C46-B111-7D1A6E0AB294}">
  <dimension ref="A1:A13"/>
  <sheetViews>
    <sheetView tabSelected="1" zoomScale="190" workbookViewId="0">
      <selection activeCell="G7" sqref="G7"/>
    </sheetView>
  </sheetViews>
  <sheetFormatPr baseColWidth="10" defaultRowHeight="16" x14ac:dyDescent="0.2"/>
  <sheetData>
    <row r="1" spans="1:1" x14ac:dyDescent="0.2">
      <c r="A1" t="s">
        <v>312</v>
      </c>
    </row>
    <row r="2" spans="1:1" x14ac:dyDescent="0.2">
      <c r="A2" t="s">
        <v>313</v>
      </c>
    </row>
    <row r="3" spans="1:1" x14ac:dyDescent="0.2">
      <c r="A3" t="s">
        <v>314</v>
      </c>
    </row>
    <row r="4" spans="1:1" x14ac:dyDescent="0.2">
      <c r="A4" t="s">
        <v>315</v>
      </c>
    </row>
    <row r="5" spans="1:1" x14ac:dyDescent="0.2">
      <c r="A5" t="s">
        <v>316</v>
      </c>
    </row>
    <row r="6" spans="1:1" x14ac:dyDescent="0.2">
      <c r="A6" t="s">
        <v>317</v>
      </c>
    </row>
    <row r="7" spans="1:1" x14ac:dyDescent="0.2">
      <c r="A7" t="s">
        <v>318</v>
      </c>
    </row>
    <row r="8" spans="1:1" x14ac:dyDescent="0.2">
      <c r="A8" t="s">
        <v>320</v>
      </c>
    </row>
    <row r="10" spans="1:1" x14ac:dyDescent="0.2">
      <c r="A10" t="s">
        <v>319</v>
      </c>
    </row>
    <row r="11" spans="1:1" x14ac:dyDescent="0.2">
      <c r="A11" t="s">
        <v>321</v>
      </c>
    </row>
    <row r="12" spans="1:1" x14ac:dyDescent="0.2">
      <c r="A12" t="s">
        <v>322</v>
      </c>
    </row>
    <row r="13" spans="1:1" x14ac:dyDescent="0.2">
      <c r="A13" t="s">
        <v>323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1FD73-AB56-1348-90AC-F248306B396D}">
  <dimension ref="A1:L20"/>
  <sheetViews>
    <sheetView workbookViewId="0">
      <selection activeCell="J36" sqref="J36"/>
    </sheetView>
  </sheetViews>
  <sheetFormatPr baseColWidth="10" defaultRowHeight="16" x14ac:dyDescent="0.2"/>
  <cols>
    <col min="3" max="3" width="46" customWidth="1"/>
    <col min="4" max="4" width="13" bestFit="1" customWidth="1"/>
    <col min="6" max="6" width="13.83203125" bestFit="1" customWidth="1"/>
    <col min="9" max="9" width="12.1640625" bestFit="1" customWidth="1"/>
    <col min="10" max="10" width="19.1640625" bestFit="1" customWidth="1"/>
    <col min="11" max="11" width="30.6640625" bestFit="1" customWidth="1"/>
    <col min="12" max="12" width="10.5" bestFit="1" customWidth="1"/>
  </cols>
  <sheetData>
    <row r="1" spans="1:12" x14ac:dyDescent="0.2">
      <c r="A1" t="s">
        <v>30</v>
      </c>
      <c r="B1" t="s">
        <v>31</v>
      </c>
      <c r="C1" t="s">
        <v>32</v>
      </c>
      <c r="D1" t="s">
        <v>52</v>
      </c>
      <c r="E1" t="s">
        <v>51</v>
      </c>
      <c r="F1" t="s">
        <v>54</v>
      </c>
      <c r="G1" t="s">
        <v>53</v>
      </c>
      <c r="I1" t="s">
        <v>60</v>
      </c>
      <c r="J1" t="s">
        <v>59</v>
      </c>
      <c r="K1" t="s">
        <v>54</v>
      </c>
      <c r="L1" t="s">
        <v>53</v>
      </c>
    </row>
    <row r="2" spans="1:12" x14ac:dyDescent="0.2">
      <c r="A2">
        <v>1</v>
      </c>
      <c r="B2">
        <v>3</v>
      </c>
      <c r="C2" t="s">
        <v>33</v>
      </c>
      <c r="D2">
        <f>286*4</f>
        <v>1144</v>
      </c>
      <c r="E2">
        <f>D2</f>
        <v>1144</v>
      </c>
      <c r="F2" t="s">
        <v>55</v>
      </c>
      <c r="G2">
        <v>75</v>
      </c>
      <c r="I2">
        <v>1</v>
      </c>
      <c r="J2">
        <f>E2</f>
        <v>1144</v>
      </c>
      <c r="K2" t="str">
        <f t="shared" ref="K2:L2" si="0">F2</f>
        <v>27x16.25x17</v>
      </c>
      <c r="L2">
        <f t="shared" si="0"/>
        <v>75</v>
      </c>
    </row>
    <row r="3" spans="1:12" x14ac:dyDescent="0.2">
      <c r="A3">
        <v>2</v>
      </c>
      <c r="B3">
        <v>1</v>
      </c>
      <c r="C3" t="s">
        <v>33</v>
      </c>
      <c r="D3">
        <f>4*286</f>
        <v>1144</v>
      </c>
      <c r="I3">
        <v>2</v>
      </c>
      <c r="J3">
        <f>E6</f>
        <v>3312</v>
      </c>
      <c r="K3" t="str">
        <f t="shared" ref="K3:L3" si="1">F6</f>
        <v>27x16.25x17</v>
      </c>
      <c r="L3">
        <f t="shared" si="1"/>
        <v>80</v>
      </c>
    </row>
    <row r="4" spans="1:12" x14ac:dyDescent="0.2">
      <c r="B4">
        <v>1</v>
      </c>
      <c r="C4" t="s">
        <v>36</v>
      </c>
      <c r="D4">
        <f>4*326</f>
        <v>1304</v>
      </c>
      <c r="I4">
        <v>3</v>
      </c>
      <c r="J4">
        <f>E10</f>
        <v>47050</v>
      </c>
      <c r="K4" t="str">
        <f t="shared" ref="K4:L4" si="2">F10</f>
        <v>24.25x20.5x22.25</v>
      </c>
      <c r="L4">
        <f t="shared" si="2"/>
        <v>70</v>
      </c>
    </row>
    <row r="5" spans="1:12" x14ac:dyDescent="0.2">
      <c r="B5">
        <v>2</v>
      </c>
      <c r="C5" t="s">
        <v>34</v>
      </c>
      <c r="D5">
        <f>96*4</f>
        <v>384</v>
      </c>
      <c r="I5">
        <v>4</v>
      </c>
      <c r="J5">
        <f>E11</f>
        <v>4000</v>
      </c>
      <c r="K5" t="str">
        <f t="shared" ref="K5:L5" si="3">F11</f>
        <v>24x14.5x28.5</v>
      </c>
      <c r="L5">
        <f t="shared" si="3"/>
        <v>50</v>
      </c>
    </row>
    <row r="6" spans="1:12" x14ac:dyDescent="0.2">
      <c r="B6">
        <v>1</v>
      </c>
      <c r="C6" t="s">
        <v>35</v>
      </c>
      <c r="D6">
        <f>4*120</f>
        <v>480</v>
      </c>
      <c r="E6">
        <f>SUM(D3:D6)</f>
        <v>3312</v>
      </c>
      <c r="F6" t="s">
        <v>55</v>
      </c>
      <c r="G6">
        <v>80</v>
      </c>
      <c r="I6">
        <v>5</v>
      </c>
      <c r="J6">
        <f>E13</f>
        <v>2600</v>
      </c>
      <c r="K6" t="str">
        <f t="shared" ref="K6:L6" si="4">F13</f>
        <v>27x16.25x17</v>
      </c>
      <c r="L6">
        <f t="shared" si="4"/>
        <v>50</v>
      </c>
    </row>
    <row r="7" spans="1:12" x14ac:dyDescent="0.2">
      <c r="A7">
        <v>3</v>
      </c>
      <c r="B7">
        <v>1</v>
      </c>
      <c r="C7" t="s">
        <v>37</v>
      </c>
      <c r="D7">
        <v>40000</v>
      </c>
      <c r="I7">
        <v>6</v>
      </c>
      <c r="J7">
        <f>E14</f>
        <v>50000</v>
      </c>
      <c r="K7" t="str">
        <f t="shared" ref="K7:L7" si="5">F14</f>
        <v>20x17x21</v>
      </c>
      <c r="L7">
        <f t="shared" si="5"/>
        <v>40</v>
      </c>
    </row>
    <row r="8" spans="1:12" x14ac:dyDescent="0.2">
      <c r="B8">
        <v>1</v>
      </c>
      <c r="C8" t="s">
        <v>38</v>
      </c>
      <c r="D8">
        <v>1000</v>
      </c>
      <c r="I8">
        <v>7</v>
      </c>
      <c r="J8" s="6">
        <f>E15</f>
        <v>150000</v>
      </c>
      <c r="K8" s="6" t="str">
        <f t="shared" ref="K8:L8" si="6">F15</f>
        <v>13x22x30</v>
      </c>
      <c r="L8" s="6">
        <f t="shared" si="6"/>
        <v>55</v>
      </c>
    </row>
    <row r="9" spans="1:12" x14ac:dyDescent="0.2">
      <c r="B9">
        <v>1</v>
      </c>
      <c r="C9" s="5" t="s">
        <v>39</v>
      </c>
      <c r="D9">
        <v>50</v>
      </c>
      <c r="I9">
        <v>8</v>
      </c>
      <c r="J9">
        <f>E16</f>
        <v>10000</v>
      </c>
      <c r="K9" t="str">
        <f t="shared" ref="K9:L9" si="7">F16</f>
        <v>8x22x16</v>
      </c>
      <c r="L9">
        <f t="shared" si="7"/>
        <v>25</v>
      </c>
    </row>
    <row r="10" spans="1:12" x14ac:dyDescent="0.2">
      <c r="B10">
        <v>2</v>
      </c>
      <c r="C10" t="s">
        <v>40</v>
      </c>
      <c r="D10">
        <v>6000</v>
      </c>
      <c r="E10">
        <f>SUM(D7:D10)</f>
        <v>47050</v>
      </c>
      <c r="F10" t="s">
        <v>56</v>
      </c>
      <c r="G10">
        <v>70</v>
      </c>
      <c r="I10">
        <v>9</v>
      </c>
      <c r="J10">
        <f>E19</f>
        <v>3770</v>
      </c>
      <c r="K10" t="str">
        <f t="shared" ref="K10:L10" si="8">F19</f>
        <v>27x16.25x17</v>
      </c>
      <c r="L10">
        <f t="shared" si="8"/>
        <v>65</v>
      </c>
    </row>
    <row r="11" spans="1:12" x14ac:dyDescent="0.2">
      <c r="A11">
        <v>4</v>
      </c>
      <c r="B11">
        <v>1</v>
      </c>
      <c r="C11" t="s">
        <v>41</v>
      </c>
      <c r="D11">
        <v>4000</v>
      </c>
      <c r="E11">
        <f>D11</f>
        <v>4000</v>
      </c>
      <c r="F11" t="s">
        <v>57</v>
      </c>
      <c r="G11">
        <v>50</v>
      </c>
      <c r="I11">
        <v>10</v>
      </c>
      <c r="J11" s="8">
        <f>E20</f>
        <v>608.92390400000011</v>
      </c>
      <c r="K11" s="8" t="str">
        <f t="shared" ref="K11:L11" si="9">F20</f>
        <v>16" Height, 30" Diameter (Cylinder)</v>
      </c>
      <c r="L11" s="8">
        <f t="shared" si="9"/>
        <v>100</v>
      </c>
    </row>
    <row r="12" spans="1:12" x14ac:dyDescent="0.2">
      <c r="A12">
        <v>5</v>
      </c>
      <c r="B12">
        <v>1</v>
      </c>
      <c r="C12" t="s">
        <v>49</v>
      </c>
      <c r="D12">
        <v>1900</v>
      </c>
    </row>
    <row r="13" spans="1:12" x14ac:dyDescent="0.2">
      <c r="B13">
        <v>1</v>
      </c>
      <c r="C13" t="s">
        <v>50</v>
      </c>
      <c r="D13">
        <v>700</v>
      </c>
      <c r="E13">
        <f>SUM(D12:D13)</f>
        <v>2600</v>
      </c>
      <c r="F13" t="s">
        <v>55</v>
      </c>
      <c r="G13">
        <v>50</v>
      </c>
    </row>
    <row r="14" spans="1:12" x14ac:dyDescent="0.2">
      <c r="A14">
        <v>6</v>
      </c>
      <c r="B14">
        <v>1</v>
      </c>
      <c r="C14" t="s">
        <v>43</v>
      </c>
      <c r="D14" s="7">
        <v>50000</v>
      </c>
      <c r="E14">
        <f>D14</f>
        <v>50000</v>
      </c>
      <c r="F14" t="s">
        <v>61</v>
      </c>
      <c r="G14">
        <v>40</v>
      </c>
    </row>
    <row r="15" spans="1:12" x14ac:dyDescent="0.2">
      <c r="A15">
        <v>7</v>
      </c>
      <c r="B15">
        <v>1</v>
      </c>
      <c r="C15" t="s">
        <v>44</v>
      </c>
      <c r="D15" s="6">
        <v>150000</v>
      </c>
      <c r="E15" s="6">
        <f>D15</f>
        <v>150000</v>
      </c>
      <c r="F15" t="s">
        <v>62</v>
      </c>
      <c r="G15">
        <v>55</v>
      </c>
    </row>
    <row r="16" spans="1:12" x14ac:dyDescent="0.2">
      <c r="A16">
        <v>8</v>
      </c>
      <c r="B16">
        <v>1</v>
      </c>
      <c r="C16" t="s">
        <v>45</v>
      </c>
      <c r="D16">
        <v>10000</v>
      </c>
      <c r="E16">
        <f>D16</f>
        <v>10000</v>
      </c>
      <c r="F16" t="s">
        <v>63</v>
      </c>
      <c r="G16">
        <v>25</v>
      </c>
    </row>
    <row r="17" spans="1:7" x14ac:dyDescent="0.2">
      <c r="A17">
        <v>9</v>
      </c>
      <c r="B17">
        <v>1</v>
      </c>
      <c r="C17" t="s">
        <v>42</v>
      </c>
      <c r="D17">
        <v>200</v>
      </c>
    </row>
    <row r="18" spans="1:7" x14ac:dyDescent="0.2">
      <c r="B18">
        <v>1</v>
      </c>
      <c r="C18" t="s">
        <v>46</v>
      </c>
      <c r="D18">
        <v>3000</v>
      </c>
    </row>
    <row r="19" spans="1:7" x14ac:dyDescent="0.2">
      <c r="B19">
        <v>1</v>
      </c>
      <c r="C19" t="s">
        <v>47</v>
      </c>
      <c r="D19">
        <v>570</v>
      </c>
      <c r="E19">
        <f>SUM(D17:D19)</f>
        <v>3770</v>
      </c>
      <c r="F19" t="s">
        <v>55</v>
      </c>
      <c r="G19">
        <v>65</v>
      </c>
    </row>
    <row r="20" spans="1:7" x14ac:dyDescent="0.2">
      <c r="A20">
        <v>10</v>
      </c>
      <c r="B20">
        <v>1</v>
      </c>
      <c r="C20" t="s">
        <v>48</v>
      </c>
      <c r="D20">
        <f>464*3.28084*0.4</f>
        <v>608.92390400000011</v>
      </c>
      <c r="E20">
        <f>D20</f>
        <v>608.92390400000011</v>
      </c>
      <c r="F20" t="s">
        <v>58</v>
      </c>
      <c r="G20">
        <v>100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Wind Turbine</vt:lpstr>
      <vt:lpstr>Wind Turbine (Final)</vt:lpstr>
      <vt:lpstr>Short-term Testing</vt:lpstr>
      <vt:lpstr>Sheet1</vt:lpstr>
      <vt:lpstr>Box Contents and Value Estimate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James</dc:creator>
  <cp:lastModifiedBy>James Xu</cp:lastModifiedBy>
  <dcterms:created xsi:type="dcterms:W3CDTF">2022-06-26T14:17:42Z</dcterms:created>
  <dcterms:modified xsi:type="dcterms:W3CDTF">2024-04-10T17:01:12Z</dcterms:modified>
</cp:coreProperties>
</file>